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9270" tabRatio="784" activeTab="0"/>
  </bookViews>
  <sheets>
    <sheet name="1.Понедельник" sheetId="1" r:id="rId1"/>
    <sheet name="2 Вторник 3 Среда" sheetId="2" r:id="rId2"/>
    <sheet name="4 Четверг 5 Пятница" sheetId="3" r:id="rId3"/>
    <sheet name="6 Понедельник 7 Вторник" sheetId="4" r:id="rId4"/>
    <sheet name="8 Среда 9 четверг" sheetId="5" r:id="rId5"/>
    <sheet name="10 пятница" sheetId="6" r:id="rId6"/>
    <sheet name="продукты" sheetId="7" r:id="rId7"/>
  </sheets>
  <definedNames>
    <definedName name="_xlnm.Print_Area" localSheetId="0">'1.Понедельник'!$A$1:$CG$30</definedName>
  </definedNames>
  <calcPr fullCalcOnLoad="1"/>
</workbook>
</file>

<file path=xl/sharedStrings.xml><?xml version="1.0" encoding="utf-8"?>
<sst xmlns="http://schemas.openxmlformats.org/spreadsheetml/2006/main" count="1915" uniqueCount="229">
  <si>
    <t>Первая неделя</t>
  </si>
  <si>
    <t>№ рец</t>
  </si>
  <si>
    <t>Прием пищи</t>
  </si>
  <si>
    <t>Наименование блюда</t>
  </si>
  <si>
    <t>Масса порции грамм</t>
  </si>
  <si>
    <t>Пищевые вещества (г)</t>
  </si>
  <si>
    <t>Энергет-ическая ценность (ккал)</t>
  </si>
  <si>
    <t>Витамины, мг</t>
  </si>
  <si>
    <t>Минеральные вещества, мг.</t>
  </si>
  <si>
    <t>Белки</t>
  </si>
  <si>
    <t>Жиры</t>
  </si>
  <si>
    <t>Углеводы</t>
  </si>
  <si>
    <t>В1</t>
  </si>
  <si>
    <t>В2</t>
  </si>
  <si>
    <t>С</t>
  </si>
  <si>
    <t>Са</t>
  </si>
  <si>
    <t>Fе</t>
  </si>
  <si>
    <t>Завтрак</t>
  </si>
  <si>
    <t>Второй завтрак</t>
  </si>
  <si>
    <t>Обед</t>
  </si>
  <si>
    <t>Полдник</t>
  </si>
  <si>
    <t>Количество веществ получаемых за день</t>
  </si>
  <si>
    <t xml:space="preserve">Количество веществ получаемых за завтраком </t>
  </si>
  <si>
    <t>Количество веществ получаемых за обедом</t>
  </si>
  <si>
    <t>Количество веществ получаемых за полдником</t>
  </si>
  <si>
    <t>1 день Понедельник</t>
  </si>
  <si>
    <t>2 день Вторник</t>
  </si>
  <si>
    <t>3 день Среда</t>
  </si>
  <si>
    <t>5 день Пятница</t>
  </si>
  <si>
    <t>4 день Четверг</t>
  </si>
  <si>
    <t>6 день Понедельник</t>
  </si>
  <si>
    <t>7 день Вторник</t>
  </si>
  <si>
    <t>8 день Среда</t>
  </si>
  <si>
    <t>9 день Четверг</t>
  </si>
  <si>
    <t>10 день Пятница</t>
  </si>
  <si>
    <t>Какао с молоком</t>
  </si>
  <si>
    <t>Хлеб пшеничный</t>
  </si>
  <si>
    <t>Хлеб ржаной</t>
  </si>
  <si>
    <t>Чай с молоком</t>
  </si>
  <si>
    <t>Кофейный напиток с молоком</t>
  </si>
  <si>
    <t>Чай с сахаром</t>
  </si>
  <si>
    <t>Макаронные изделия отварные</t>
  </si>
  <si>
    <t>Отклонение от нормы в процентах</t>
  </si>
  <si>
    <t>Энергетическая ценность (ккал)</t>
  </si>
  <si>
    <t>Мясо говядина</t>
  </si>
  <si>
    <t>Мясо куриное</t>
  </si>
  <si>
    <t>Субпродукты мясные</t>
  </si>
  <si>
    <t>Колбаса вареная</t>
  </si>
  <si>
    <t>Сардельки, сосиски</t>
  </si>
  <si>
    <t>Соленая рыба</t>
  </si>
  <si>
    <t>Свежая рыба</t>
  </si>
  <si>
    <t>Масло сливочное</t>
  </si>
  <si>
    <t>Масло растительное</t>
  </si>
  <si>
    <t>Молоко свежее</t>
  </si>
  <si>
    <t>Молоко сгущенное</t>
  </si>
  <si>
    <t>Молоко сухое</t>
  </si>
  <si>
    <t>Иогурт</t>
  </si>
  <si>
    <t>Кефир</t>
  </si>
  <si>
    <t>Сметана</t>
  </si>
  <si>
    <t>Творог</t>
  </si>
  <si>
    <t>Сыр</t>
  </si>
  <si>
    <t>Яйцо</t>
  </si>
  <si>
    <t>Мука пшеничная</t>
  </si>
  <si>
    <t>Крупа манная</t>
  </si>
  <si>
    <t>Крупа кукурузная</t>
  </si>
  <si>
    <t>Крупа гречневая</t>
  </si>
  <si>
    <t>Крупа ячневая</t>
  </si>
  <si>
    <t>Крупа перловая</t>
  </si>
  <si>
    <t>Рис</t>
  </si>
  <si>
    <t>Пшено</t>
  </si>
  <si>
    <t>Лапша,вермишель</t>
  </si>
  <si>
    <t>Макароны</t>
  </si>
  <si>
    <t>Геркулес</t>
  </si>
  <si>
    <t>Горох</t>
  </si>
  <si>
    <t>Сахар песок</t>
  </si>
  <si>
    <t>Варенье, джем</t>
  </si>
  <si>
    <t>Конфеты фрукт.ягод.</t>
  </si>
  <si>
    <t>Конфеты шоколад.</t>
  </si>
  <si>
    <t>Шоколад</t>
  </si>
  <si>
    <t>Печенье разное</t>
  </si>
  <si>
    <t>Вафли</t>
  </si>
  <si>
    <t>Зефир</t>
  </si>
  <si>
    <t>Компот (сухофрукты)</t>
  </si>
  <si>
    <t>Кисель сухой</t>
  </si>
  <si>
    <t>Изюм</t>
  </si>
  <si>
    <t>Курага</t>
  </si>
  <si>
    <t>Чернослив</t>
  </si>
  <si>
    <t>Клюква</t>
  </si>
  <si>
    <t>Яблоки</t>
  </si>
  <si>
    <t>Апельсины</t>
  </si>
  <si>
    <t>Груши</t>
  </si>
  <si>
    <t>Лимон</t>
  </si>
  <si>
    <t>Зеленый горошек</t>
  </si>
  <si>
    <t>Кукуруза консерв.</t>
  </si>
  <si>
    <t>Картофель</t>
  </si>
  <si>
    <t>Капуста</t>
  </si>
  <si>
    <t>Лук</t>
  </si>
  <si>
    <t>Морковь</t>
  </si>
  <si>
    <t>Огурцы</t>
  </si>
  <si>
    <t>Огурцы консерв.</t>
  </si>
  <si>
    <t>Свекла</t>
  </si>
  <si>
    <t>Помидоры</t>
  </si>
  <si>
    <t>Помидоры консерв.</t>
  </si>
  <si>
    <t>Томатная паста</t>
  </si>
  <si>
    <t>Икра кабачковая</t>
  </si>
  <si>
    <t>Кофейный напиток</t>
  </si>
  <si>
    <t>Какао</t>
  </si>
  <si>
    <t>Чай</t>
  </si>
  <si>
    <t>Сок</t>
  </si>
  <si>
    <t>Соль</t>
  </si>
  <si>
    <t>Дрожжи</t>
  </si>
  <si>
    <t>Витаминны конц.</t>
  </si>
  <si>
    <t>Ванилин</t>
  </si>
  <si>
    <t>Сухари панировочные</t>
  </si>
  <si>
    <t>Свекольник со сметаной</t>
  </si>
  <si>
    <t>Количество веществ получаемых за 10 дней</t>
  </si>
  <si>
    <t xml:space="preserve">Россия, 623365, Свердловская область, Артинский район, с. Малая Тавра, ул.Советская, 1
тел. (34391) 4-43-71 ИНН/КПП 6636005816/663601001
</t>
  </si>
  <si>
    <t>Компот из сухофруктов</t>
  </si>
  <si>
    <t>Суп картофельный с рыбой</t>
  </si>
  <si>
    <t>Котлеты из мяса говядины паровые</t>
  </si>
  <si>
    <t>Капуста тушёная</t>
  </si>
  <si>
    <t>Суп молочный с лапшой</t>
  </si>
  <si>
    <t>Компот из яблок и изюма</t>
  </si>
  <si>
    <t>Каша гречневая рассыпчатая с овощами</t>
  </si>
  <si>
    <t>Каша манная молочная с маслом сливочным</t>
  </si>
  <si>
    <t>Картофель отварной</t>
  </si>
  <si>
    <t>Кисель из концентратов плодовый или ягодный</t>
  </si>
  <si>
    <t>Используемые сборники рецептур:</t>
  </si>
  <si>
    <t>1. "Сборник технических нормативов для питания детей в дошкольных организациях"  2011 г. Екатеринбург.</t>
  </si>
  <si>
    <t>2. "Сборник технологических нормативов, рецептур и блюд и кулинарных изделий для ДОУ" 2001 г. Пермь.</t>
  </si>
  <si>
    <t>1/13 (1)</t>
  </si>
  <si>
    <t>14/8 (1)</t>
  </si>
  <si>
    <t>1/3 (1)</t>
  </si>
  <si>
    <t>10/10 (1)</t>
  </si>
  <si>
    <t>13/10 (1)</t>
  </si>
  <si>
    <t>4\13 (1)</t>
  </si>
  <si>
    <t>6/10 (1)</t>
  </si>
  <si>
    <t>19/2 (1)</t>
  </si>
  <si>
    <t>8/3 (1)</t>
  </si>
  <si>
    <t>43/3 (1)</t>
  </si>
  <si>
    <t>2/10 (1)</t>
  </si>
  <si>
    <t>2/6 (1)</t>
  </si>
  <si>
    <t>14/10 (1)</t>
  </si>
  <si>
    <t>44/3 (1)</t>
  </si>
  <si>
    <t>5/4 (1)</t>
  </si>
  <si>
    <t>12/10 (1)</t>
  </si>
  <si>
    <t>5/2 (1)</t>
  </si>
  <si>
    <t>233 (2)</t>
  </si>
  <si>
    <t>№рец/ № сборника</t>
  </si>
  <si>
    <t>Структурное подразделение МБОУ "Малотавринская СОШ"- детский сад с. Малая Тавра</t>
  </si>
  <si>
    <t xml:space="preserve">Муниципальное бюджетное общеобразовательное учреждение
"Малотавринская средняя общеобразовательная школа"
</t>
  </si>
  <si>
    <t>Хлеб пшеничный с маслом сливочным и сыром</t>
  </si>
  <si>
    <t>Сок или фрукты в ассортименте</t>
  </si>
  <si>
    <t>Омлет запечённый</t>
  </si>
  <si>
    <t>0.07</t>
  </si>
  <si>
    <t>21/2 (1)</t>
  </si>
  <si>
    <t>Хлеб пшеничный с маслом сливочным</t>
  </si>
  <si>
    <t>0.66</t>
  </si>
  <si>
    <t>Котлеты из рыбы</t>
  </si>
  <si>
    <t>9/7 (1)</t>
  </si>
  <si>
    <t>20/2 (1)</t>
  </si>
  <si>
    <t>5/9 (1)</t>
  </si>
  <si>
    <t>Каша ячневая молочная с маслом сливочным</t>
  </si>
  <si>
    <t>14/4 (1)</t>
  </si>
  <si>
    <t>Плов из мяса кур</t>
  </si>
  <si>
    <t>4/9 (1)</t>
  </si>
  <si>
    <t xml:space="preserve">Хлеб пшеничный </t>
  </si>
  <si>
    <t>Жаркое по домашнему</t>
  </si>
  <si>
    <t>Рагу из овощей</t>
  </si>
  <si>
    <t>31/2 (1)</t>
  </si>
  <si>
    <t>Суп крестьянский с крупой и сметаной</t>
  </si>
  <si>
    <t>13/4 (1)</t>
  </si>
  <si>
    <t>Каша пшенная с изюмом и маслом сливочным</t>
  </si>
  <si>
    <t>ПРИМЕРНОЕ ДЕСЯТИДНЕВНОЕ МЕНЮ для детей от 1 до 3 лет</t>
  </si>
  <si>
    <t>45/3 (1)</t>
  </si>
  <si>
    <t>8/4 (1)</t>
  </si>
  <si>
    <t>Каша геркулесовая молочная с маслом сливочным</t>
  </si>
  <si>
    <t>10/2 (1)</t>
  </si>
  <si>
    <t>Рассольник  домашний со сметаной</t>
  </si>
  <si>
    <t>2/2 (1)</t>
  </si>
  <si>
    <t>Борщ со сметаной</t>
  </si>
  <si>
    <t>3/3 (1)</t>
  </si>
  <si>
    <t>Картофель в молоке</t>
  </si>
  <si>
    <t>4/10 (1)</t>
  </si>
  <si>
    <t>Компот из кураги и изюма</t>
  </si>
  <si>
    <t>Суп - лапша на курином бульоне</t>
  </si>
  <si>
    <t>Чай с лимоном</t>
  </si>
  <si>
    <t>Щи из свежей капусты со сметаной</t>
  </si>
  <si>
    <t>6/2 (1)</t>
  </si>
  <si>
    <t>18/3 (1)</t>
  </si>
  <si>
    <t>11/10 (1)</t>
  </si>
  <si>
    <t>Мясо кур отварное в соусе</t>
  </si>
  <si>
    <t>2/9 (1)</t>
  </si>
  <si>
    <t>Каша рисовая рассыпчатая</t>
  </si>
  <si>
    <t>Каша гречневая молочная с маслом сливочным</t>
  </si>
  <si>
    <t>2/4 (1)</t>
  </si>
  <si>
    <t>Биточки (котлеты) из мяса кур</t>
  </si>
  <si>
    <t>Сырники из творога</t>
  </si>
  <si>
    <t>6/5 (1)</t>
  </si>
  <si>
    <t>15/2 (1)</t>
  </si>
  <si>
    <t>Суп овощной с мясными фрикадельками со сметаной</t>
  </si>
  <si>
    <t>Рыба, тушеная с овощами</t>
  </si>
  <si>
    <t>11/2 (1)</t>
  </si>
  <si>
    <t>Рассольник с крупой и сметаной</t>
  </si>
  <si>
    <t>7/4 (1)</t>
  </si>
  <si>
    <t>Каша рисовая молочная с маслом сливочным</t>
  </si>
  <si>
    <t>Кондитерские изделия печенье (пряники)</t>
  </si>
  <si>
    <t>Напиток из шиповника</t>
  </si>
  <si>
    <r>
      <rPr>
        <b/>
        <sz val="12"/>
        <rFont val="Times New Roman"/>
        <family val="1"/>
      </rPr>
      <t xml:space="preserve">3. "Единый сборник технологических нормативов, рецептур блюд и кулинарных изделий </t>
    </r>
    <r>
      <rPr>
        <b/>
        <sz val="10"/>
        <rFont val="Times New Roman"/>
        <family val="1"/>
      </rPr>
      <t xml:space="preserve">для детских садов, школ…" </t>
    </r>
    <r>
      <rPr>
        <b/>
        <sz val="12"/>
        <rFont val="Times New Roman"/>
        <family val="1"/>
      </rPr>
      <t>2021 г. Пермь</t>
    </r>
  </si>
  <si>
    <t>Кисель детский "Витошка"</t>
  </si>
  <si>
    <t>327 (3)</t>
  </si>
  <si>
    <t>328 (3)</t>
  </si>
  <si>
    <t>Гуляш из отварной говядины</t>
  </si>
  <si>
    <t>319 (3)</t>
  </si>
  <si>
    <t>15/10 (1)</t>
  </si>
  <si>
    <t>4/7 (1)</t>
  </si>
  <si>
    <t>Шницель натуральный рубленый</t>
  </si>
  <si>
    <t>На весенне-летний период</t>
  </si>
  <si>
    <t>38/3 (1)</t>
  </si>
  <si>
    <t xml:space="preserve">Запеканка морковная </t>
  </si>
  <si>
    <t>15/4 (1)</t>
  </si>
  <si>
    <t>Каша пшеничная молочная с маслом сливочным</t>
  </si>
  <si>
    <t>19/3 (1)</t>
  </si>
  <si>
    <t>Рагу из овощей с соусом молочным</t>
  </si>
  <si>
    <t>43-2/3 (1)</t>
  </si>
  <si>
    <t>Макаронные изделия отварные с сыром</t>
  </si>
  <si>
    <t>4/6 (1)</t>
  </si>
  <si>
    <t>Омлет с картофелем</t>
  </si>
  <si>
    <t>Утверждено                                                                                                                                                          Приказом директора                                                                                                              МБОУ "Малотавринская СОШ"                                                                                                                                                                                                               № 4-од от "09" января 2024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</si>
</sst>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\%"/>
    <numFmt numFmtId="176" formatCode="0.00,%"/>
    <numFmt numFmtId="177" formatCode="00.00,%"/>
    <numFmt numFmtId="178" formatCode="[$€-2]\ ###,000_);[Red]\([$€-2]\ ###,000\)"/>
  </numFmts>
  <fonts count="51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i/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8" fillId="0" borderId="0" xfId="0" applyFont="1" applyFill="1" applyBorder="1" applyAlignment="1" applyProtection="1">
      <alignment horizontal="center" vertical="center" textRotation="180" wrapText="1"/>
      <protection/>
    </xf>
    <xf numFmtId="0" fontId="5" fillId="0" borderId="0" xfId="0" applyNumberFormat="1" applyFont="1" applyFill="1" applyBorder="1" applyAlignment="1" applyProtection="1">
      <alignment horizontal="center" vertical="center" textRotation="180" wrapText="1"/>
      <protection/>
    </xf>
    <xf numFmtId="0" fontId="5" fillId="0" borderId="0" xfId="0" applyNumberFormat="1" applyFont="1" applyFill="1" applyBorder="1" applyAlignment="1">
      <alignment horizontal="center" vertical="center" textRotation="180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5" fillId="0" borderId="0" xfId="0" applyNumberFormat="1" applyFont="1" applyFill="1" applyBorder="1" applyAlignment="1" applyProtection="1">
      <alignment horizontal="center" vertical="center" textRotation="180" wrapText="1"/>
      <protection locked="0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0" fillId="0" borderId="17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2" fontId="2" fillId="0" borderId="26" xfId="0" applyNumberFormat="1" applyFont="1" applyBorder="1" applyAlignment="1">
      <alignment horizontal="center" vertical="top" wrapText="1"/>
    </xf>
    <xf numFmtId="2" fontId="2" fillId="34" borderId="13" xfId="0" applyNumberFormat="1" applyFont="1" applyFill="1" applyBorder="1" applyAlignment="1">
      <alignment horizontal="center" vertical="top" wrapText="1"/>
    </xf>
    <xf numFmtId="2" fontId="0" fillId="0" borderId="27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28" xfId="0" applyNumberFormat="1" applyFill="1" applyBorder="1" applyAlignment="1">
      <alignment/>
    </xf>
    <xf numFmtId="2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12" xfId="0" applyNumberFormat="1" applyFont="1" applyBorder="1" applyAlignment="1">
      <alignment/>
    </xf>
    <xf numFmtId="0" fontId="0" fillId="0" borderId="29" xfId="0" applyBorder="1" applyAlignment="1">
      <alignment/>
    </xf>
    <xf numFmtId="2" fontId="0" fillId="0" borderId="13" xfId="0" applyNumberFormat="1" applyBorder="1" applyAlignment="1">
      <alignment/>
    </xf>
    <xf numFmtId="2" fontId="9" fillId="0" borderId="13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49" fontId="49" fillId="0" borderId="12" xfId="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2" fillId="0" borderId="2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textRotation="180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7" fillId="0" borderId="3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2" fontId="2" fillId="0" borderId="29" xfId="0" applyNumberFormat="1" applyFont="1" applyBorder="1" applyAlignment="1">
      <alignment horizontal="center" vertical="top" wrapText="1"/>
    </xf>
    <xf numFmtId="2" fontId="2" fillId="0" borderId="35" xfId="0" applyNumberFormat="1" applyFont="1" applyBorder="1" applyAlignment="1">
      <alignment horizontal="center" vertical="top" wrapText="1"/>
    </xf>
    <xf numFmtId="2" fontId="2" fillId="0" borderId="36" xfId="0" applyNumberFormat="1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 textRotation="180" wrapText="1"/>
    </xf>
    <xf numFmtId="0" fontId="7" fillId="0" borderId="21" xfId="0" applyFont="1" applyBorder="1" applyAlignment="1">
      <alignment horizontal="center" vertical="top" textRotation="180" wrapText="1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35" borderId="42" xfId="0" applyFont="1" applyFill="1" applyBorder="1" applyAlignment="1">
      <alignment horizontal="center" vertical="center" textRotation="180" wrapText="1"/>
    </xf>
    <xf numFmtId="0" fontId="7" fillId="35" borderId="27" xfId="0" applyFont="1" applyFill="1" applyBorder="1" applyAlignment="1">
      <alignment horizontal="center" vertical="center" textRotation="180" wrapText="1"/>
    </xf>
    <xf numFmtId="0" fontId="7" fillId="0" borderId="30" xfId="0" applyFont="1" applyBorder="1" applyAlignment="1">
      <alignment horizontal="center" vertical="center" textRotation="180" wrapText="1"/>
    </xf>
    <xf numFmtId="0" fontId="7" fillId="0" borderId="43" xfId="0" applyFont="1" applyBorder="1" applyAlignment="1">
      <alignment horizontal="center" vertical="center" textRotation="180" wrapText="1"/>
    </xf>
    <xf numFmtId="0" fontId="7" fillId="0" borderId="44" xfId="0" applyFont="1" applyBorder="1" applyAlignment="1">
      <alignment horizontal="center" vertical="center" textRotation="180" wrapText="1"/>
    </xf>
    <xf numFmtId="0" fontId="7" fillId="35" borderId="45" xfId="0" applyFont="1" applyFill="1" applyBorder="1" applyAlignment="1">
      <alignment horizontal="center" vertical="center" textRotation="180" wrapText="1"/>
    </xf>
    <xf numFmtId="0" fontId="7" fillId="35" borderId="46" xfId="0" applyFont="1" applyFill="1" applyBorder="1" applyAlignment="1">
      <alignment horizontal="center" vertical="center" textRotation="180" wrapText="1"/>
    </xf>
    <xf numFmtId="0" fontId="7" fillId="35" borderId="47" xfId="0" applyFont="1" applyFill="1" applyBorder="1" applyAlignment="1">
      <alignment horizontal="center" vertical="center" textRotation="180" wrapText="1"/>
    </xf>
    <xf numFmtId="0" fontId="7" fillId="35" borderId="12" xfId="0" applyFont="1" applyFill="1" applyBorder="1" applyAlignment="1">
      <alignment horizontal="center" vertical="center" textRotation="180" wrapText="1"/>
    </xf>
    <xf numFmtId="0" fontId="7" fillId="35" borderId="48" xfId="0" applyFont="1" applyFill="1" applyBorder="1" applyAlignment="1">
      <alignment horizontal="center" vertical="center" textRotation="180" wrapText="1"/>
    </xf>
    <xf numFmtId="0" fontId="7" fillId="35" borderId="22" xfId="0" applyFont="1" applyFill="1" applyBorder="1" applyAlignment="1">
      <alignment horizontal="center" vertical="center" textRotation="180" wrapText="1"/>
    </xf>
    <xf numFmtId="0" fontId="7" fillId="35" borderId="30" xfId="0" applyFont="1" applyFill="1" applyBorder="1" applyAlignment="1">
      <alignment horizontal="center" vertical="center" textRotation="180" wrapText="1"/>
    </xf>
    <xf numFmtId="0" fontId="7" fillId="35" borderId="43" xfId="0" applyFont="1" applyFill="1" applyBorder="1" applyAlignment="1">
      <alignment horizontal="center" vertical="center" textRotation="180" wrapText="1"/>
    </xf>
    <xf numFmtId="0" fontId="7" fillId="35" borderId="44" xfId="0" applyFont="1" applyFill="1" applyBorder="1" applyAlignment="1">
      <alignment horizontal="center" vertical="center" textRotation="180" wrapText="1"/>
    </xf>
    <xf numFmtId="0" fontId="7" fillId="33" borderId="42" xfId="0" applyFont="1" applyFill="1" applyBorder="1" applyAlignment="1">
      <alignment horizontal="center" vertical="center" textRotation="180" wrapText="1"/>
    </xf>
    <xf numFmtId="0" fontId="7" fillId="33" borderId="27" xfId="0" applyFont="1" applyFill="1" applyBorder="1" applyAlignment="1">
      <alignment horizontal="center" vertical="center" textRotation="180" wrapText="1"/>
    </xf>
    <xf numFmtId="2" fontId="0" fillId="0" borderId="49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51" xfId="0" applyNumberForma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0" fontId="7" fillId="0" borderId="55" xfId="0" applyFont="1" applyBorder="1" applyAlignment="1">
      <alignment horizontal="center" vertical="center" textRotation="180" wrapText="1"/>
    </xf>
    <xf numFmtId="0" fontId="7" fillId="0" borderId="51" xfId="0" applyFont="1" applyBorder="1" applyAlignment="1">
      <alignment horizontal="center" vertical="center" textRotation="180" wrapText="1"/>
    </xf>
    <xf numFmtId="2" fontId="0" fillId="0" borderId="12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54"/>
  <sheetViews>
    <sheetView tabSelected="1" view="pageBreakPreview" zoomScaleSheetLayoutView="100" zoomScalePageLayoutView="0" workbookViewId="0" topLeftCell="A1">
      <selection activeCell="G3" sqref="G3:M3"/>
    </sheetView>
  </sheetViews>
  <sheetFormatPr defaultColWidth="9.00390625" defaultRowHeight="12.75"/>
  <cols>
    <col min="1" max="1" width="10.125" style="1" customWidth="1"/>
    <col min="2" max="2" width="9.125" style="1" customWidth="1"/>
    <col min="3" max="3" width="43.25390625" style="1" customWidth="1"/>
    <col min="4" max="4" width="7.75390625" style="1" customWidth="1"/>
    <col min="5" max="5" width="7.625" style="1" customWidth="1"/>
    <col min="6" max="6" width="8.125" style="1" customWidth="1"/>
    <col min="7" max="7" width="8.375" style="1" customWidth="1"/>
    <col min="8" max="8" width="6.625" style="1" customWidth="1"/>
    <col min="9" max="9" width="6.125" style="1" customWidth="1"/>
    <col min="10" max="10" width="6.75390625" style="1" customWidth="1"/>
    <col min="11" max="11" width="6.25390625" style="1" customWidth="1"/>
    <col min="12" max="12" width="7.25390625" style="1" customWidth="1"/>
    <col min="13" max="13" width="9.00390625" style="1" customWidth="1"/>
    <col min="14" max="15" width="6.75390625" style="1" hidden="1" customWidth="1"/>
    <col min="16" max="86" width="6.75390625" style="19" hidden="1" customWidth="1"/>
    <col min="87" max="87" width="6.75390625" style="19" customWidth="1"/>
    <col min="88" max="16384" width="9.125" style="1" customWidth="1"/>
  </cols>
  <sheetData>
    <row r="1" spans="1:87" ht="39" customHeight="1" thickBot="1">
      <c r="A1" s="82" t="s">
        <v>150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21"/>
      <c r="O1" s="22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</row>
    <row r="2" spans="1:87" ht="26.25" customHeight="1">
      <c r="A2" s="83" t="s">
        <v>116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23"/>
      <c r="O2" s="22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</row>
    <row r="3" spans="1:87" ht="59.25" customHeight="1">
      <c r="A3" s="96" t="s">
        <v>149</v>
      </c>
      <c r="B3" s="97"/>
      <c r="C3" s="97"/>
      <c r="D3" s="97"/>
      <c r="E3" s="97"/>
      <c r="F3" s="97"/>
      <c r="G3" s="101" t="s">
        <v>228</v>
      </c>
      <c r="H3" s="101"/>
      <c r="I3" s="101"/>
      <c r="J3" s="101"/>
      <c r="K3" s="101"/>
      <c r="L3" s="101"/>
      <c r="M3" s="101"/>
      <c r="N3" s="24"/>
      <c r="O3" s="24"/>
      <c r="P3" s="25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5"/>
      <c r="AT3" s="26"/>
      <c r="AU3" s="26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8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9"/>
    </row>
    <row r="4" spans="1:87" ht="25.5" customHeight="1">
      <c r="A4" s="84" t="s">
        <v>173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30"/>
      <c r="O4" s="3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</row>
    <row r="5" spans="1:87" ht="21.75" customHeight="1">
      <c r="A5" s="84" t="s">
        <v>217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30"/>
      <c r="O5" s="3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</row>
    <row r="6" spans="1:87" ht="20.25" customHeight="1">
      <c r="A6" s="79" t="s">
        <v>127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30"/>
      <c r="O6" s="3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</row>
    <row r="7" spans="1:87" ht="15.75" customHeight="1">
      <c r="A7" s="80" t="s">
        <v>128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30"/>
      <c r="O7" s="3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</row>
    <row r="8" spans="1:87" ht="15.75" customHeight="1">
      <c r="A8" s="80" t="s">
        <v>129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30"/>
      <c r="O8" s="3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</row>
    <row r="9" spans="1:87" ht="14.25" customHeight="1">
      <c r="A9" s="100" t="s">
        <v>208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31"/>
      <c r="O9" s="31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</row>
    <row r="10" spans="1:87" ht="2.25" customHeight="1" thickBot="1">
      <c r="A10" s="85" t="s">
        <v>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31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</row>
    <row r="11" spans="1:87" ht="39" customHeight="1" thickBot="1">
      <c r="A11" s="86" t="s">
        <v>148</v>
      </c>
      <c r="B11" s="89" t="s">
        <v>2</v>
      </c>
      <c r="C11" s="88" t="s">
        <v>3</v>
      </c>
      <c r="D11" s="89" t="s">
        <v>4</v>
      </c>
      <c r="E11" s="88" t="s">
        <v>5</v>
      </c>
      <c r="F11" s="88"/>
      <c r="G11" s="88"/>
      <c r="H11" s="89" t="s">
        <v>8</v>
      </c>
      <c r="I11" s="89"/>
      <c r="J11" s="88" t="s">
        <v>7</v>
      </c>
      <c r="K11" s="88"/>
      <c r="L11" s="88"/>
      <c r="M11" s="89" t="s">
        <v>6</v>
      </c>
      <c r="N11" s="78" t="s">
        <v>44</v>
      </c>
      <c r="O11" s="78" t="s">
        <v>45</v>
      </c>
      <c r="P11" s="78" t="s">
        <v>46</v>
      </c>
      <c r="Q11" s="78" t="s">
        <v>47</v>
      </c>
      <c r="R11" s="78" t="s">
        <v>48</v>
      </c>
      <c r="S11" s="78" t="s">
        <v>49</v>
      </c>
      <c r="T11" s="78" t="s">
        <v>50</v>
      </c>
      <c r="U11" s="78" t="s">
        <v>51</v>
      </c>
      <c r="V11" s="78" t="s">
        <v>52</v>
      </c>
      <c r="W11" s="78" t="s">
        <v>53</v>
      </c>
      <c r="X11" s="78" t="s">
        <v>54</v>
      </c>
      <c r="Y11" s="78" t="s">
        <v>55</v>
      </c>
      <c r="Z11" s="78" t="s">
        <v>56</v>
      </c>
      <c r="AA11" s="78" t="s">
        <v>57</v>
      </c>
      <c r="AB11" s="78" t="s">
        <v>58</v>
      </c>
      <c r="AC11" s="78" t="s">
        <v>59</v>
      </c>
      <c r="AD11" s="78" t="s">
        <v>60</v>
      </c>
      <c r="AE11" s="78" t="s">
        <v>61</v>
      </c>
      <c r="AF11" s="78" t="s">
        <v>62</v>
      </c>
      <c r="AG11" s="78" t="s">
        <v>63</v>
      </c>
      <c r="AH11" s="78" t="s">
        <v>64</v>
      </c>
      <c r="AI11" s="78" t="s">
        <v>65</v>
      </c>
      <c r="AJ11" s="78" t="s">
        <v>66</v>
      </c>
      <c r="AK11" s="78" t="s">
        <v>67</v>
      </c>
      <c r="AL11" s="78" t="s">
        <v>68</v>
      </c>
      <c r="AM11" s="78" t="s">
        <v>69</v>
      </c>
      <c r="AN11" s="78" t="s">
        <v>70</v>
      </c>
      <c r="AO11" s="78" t="s">
        <v>71</v>
      </c>
      <c r="AP11" s="78" t="s">
        <v>72</v>
      </c>
      <c r="AQ11" s="78" t="s">
        <v>73</v>
      </c>
      <c r="AR11" s="78" t="s">
        <v>74</v>
      </c>
      <c r="AS11" s="78" t="s">
        <v>75</v>
      </c>
      <c r="AT11" s="78" t="s">
        <v>76</v>
      </c>
      <c r="AU11" s="78" t="s">
        <v>77</v>
      </c>
      <c r="AV11" s="78" t="s">
        <v>78</v>
      </c>
      <c r="AW11" s="78" t="s">
        <v>79</v>
      </c>
      <c r="AX11" s="78" t="s">
        <v>80</v>
      </c>
      <c r="AY11" s="78" t="s">
        <v>81</v>
      </c>
      <c r="AZ11" s="78" t="s">
        <v>82</v>
      </c>
      <c r="BA11" s="78" t="s">
        <v>83</v>
      </c>
      <c r="BB11" s="78" t="s">
        <v>84</v>
      </c>
      <c r="BC11" s="78" t="s">
        <v>85</v>
      </c>
      <c r="BD11" s="78" t="s">
        <v>86</v>
      </c>
      <c r="BE11" s="78" t="s">
        <v>87</v>
      </c>
      <c r="BF11" s="78" t="s">
        <v>88</v>
      </c>
      <c r="BG11" s="78" t="s">
        <v>89</v>
      </c>
      <c r="BH11" s="78" t="s">
        <v>90</v>
      </c>
      <c r="BI11" s="78" t="s">
        <v>91</v>
      </c>
      <c r="BJ11" s="78" t="s">
        <v>92</v>
      </c>
      <c r="BK11" s="78" t="s">
        <v>93</v>
      </c>
      <c r="BL11" s="78" t="s">
        <v>94</v>
      </c>
      <c r="BM11" s="78" t="s">
        <v>95</v>
      </c>
      <c r="BN11" s="78" t="s">
        <v>96</v>
      </c>
      <c r="BO11" s="78" t="s">
        <v>97</v>
      </c>
      <c r="BP11" s="78" t="s">
        <v>98</v>
      </c>
      <c r="BQ11" s="78" t="s">
        <v>99</v>
      </c>
      <c r="BR11" s="78" t="s">
        <v>100</v>
      </c>
      <c r="BS11" s="78" t="s">
        <v>101</v>
      </c>
      <c r="BT11" s="78" t="s">
        <v>102</v>
      </c>
      <c r="BU11" s="78" t="s">
        <v>103</v>
      </c>
      <c r="BV11" s="78" t="s">
        <v>104</v>
      </c>
      <c r="BW11" s="78" t="s">
        <v>36</v>
      </c>
      <c r="BX11" s="78" t="s">
        <v>37</v>
      </c>
      <c r="BY11" s="78" t="s">
        <v>105</v>
      </c>
      <c r="BZ11" s="78" t="s">
        <v>106</v>
      </c>
      <c r="CA11" s="78" t="s">
        <v>107</v>
      </c>
      <c r="CB11" s="78" t="s">
        <v>108</v>
      </c>
      <c r="CC11" s="78" t="s">
        <v>109</v>
      </c>
      <c r="CD11" s="78" t="s">
        <v>110</v>
      </c>
      <c r="CE11" s="78" t="s">
        <v>111</v>
      </c>
      <c r="CF11" s="78" t="s">
        <v>112</v>
      </c>
      <c r="CG11" s="78" t="s">
        <v>113</v>
      </c>
      <c r="CH11" s="81"/>
      <c r="CI11" s="81"/>
    </row>
    <row r="12" spans="1:87" ht="16.5" customHeight="1" thickBot="1">
      <c r="A12" s="87"/>
      <c r="B12" s="89"/>
      <c r="C12" s="88"/>
      <c r="D12" s="89"/>
      <c r="E12" s="9" t="s">
        <v>9</v>
      </c>
      <c r="F12" s="9" t="s">
        <v>10</v>
      </c>
      <c r="G12" s="9" t="s">
        <v>11</v>
      </c>
      <c r="H12" s="10" t="s">
        <v>15</v>
      </c>
      <c r="I12" s="10" t="s">
        <v>16</v>
      </c>
      <c r="J12" s="10" t="s">
        <v>12</v>
      </c>
      <c r="K12" s="10" t="s">
        <v>13</v>
      </c>
      <c r="L12" s="10" t="s">
        <v>14</v>
      </c>
      <c r="M12" s="89"/>
      <c r="N12" s="78" t="s">
        <v>44</v>
      </c>
      <c r="O12" s="78" t="s">
        <v>45</v>
      </c>
      <c r="P12" s="78" t="s">
        <v>46</v>
      </c>
      <c r="Q12" s="78" t="s">
        <v>47</v>
      </c>
      <c r="R12" s="78" t="s">
        <v>48</v>
      </c>
      <c r="S12" s="78" t="s">
        <v>49</v>
      </c>
      <c r="T12" s="78" t="s">
        <v>50</v>
      </c>
      <c r="U12" s="78" t="s">
        <v>51</v>
      </c>
      <c r="V12" s="78" t="s">
        <v>52</v>
      </c>
      <c r="W12" s="78" t="s">
        <v>53</v>
      </c>
      <c r="X12" s="78" t="s">
        <v>54</v>
      </c>
      <c r="Y12" s="78" t="s">
        <v>55</v>
      </c>
      <c r="Z12" s="78" t="s">
        <v>56</v>
      </c>
      <c r="AA12" s="78" t="s">
        <v>57</v>
      </c>
      <c r="AB12" s="78" t="s">
        <v>58</v>
      </c>
      <c r="AC12" s="78" t="s">
        <v>59</v>
      </c>
      <c r="AD12" s="78" t="s">
        <v>60</v>
      </c>
      <c r="AE12" s="78" t="s">
        <v>61</v>
      </c>
      <c r="AF12" s="78" t="s">
        <v>62</v>
      </c>
      <c r="AG12" s="78" t="s">
        <v>63</v>
      </c>
      <c r="AH12" s="78" t="s">
        <v>64</v>
      </c>
      <c r="AI12" s="78" t="s">
        <v>65</v>
      </c>
      <c r="AJ12" s="78" t="s">
        <v>66</v>
      </c>
      <c r="AK12" s="78" t="s">
        <v>67</v>
      </c>
      <c r="AL12" s="78" t="s">
        <v>68</v>
      </c>
      <c r="AM12" s="78" t="s">
        <v>69</v>
      </c>
      <c r="AN12" s="78" t="s">
        <v>70</v>
      </c>
      <c r="AO12" s="78" t="s">
        <v>71</v>
      </c>
      <c r="AP12" s="78" t="s">
        <v>72</v>
      </c>
      <c r="AQ12" s="78" t="s">
        <v>73</v>
      </c>
      <c r="AR12" s="78" t="s">
        <v>74</v>
      </c>
      <c r="AS12" s="78" t="s">
        <v>75</v>
      </c>
      <c r="AT12" s="78" t="s">
        <v>76</v>
      </c>
      <c r="AU12" s="78" t="s">
        <v>77</v>
      </c>
      <c r="AV12" s="78" t="s">
        <v>78</v>
      </c>
      <c r="AW12" s="78" t="s">
        <v>79</v>
      </c>
      <c r="AX12" s="78" t="s">
        <v>80</v>
      </c>
      <c r="AY12" s="78" t="s">
        <v>81</v>
      </c>
      <c r="AZ12" s="78" t="s">
        <v>82</v>
      </c>
      <c r="BA12" s="78" t="s">
        <v>83</v>
      </c>
      <c r="BB12" s="78" t="s">
        <v>84</v>
      </c>
      <c r="BC12" s="78" t="s">
        <v>85</v>
      </c>
      <c r="BD12" s="78" t="s">
        <v>86</v>
      </c>
      <c r="BE12" s="78" t="s">
        <v>87</v>
      </c>
      <c r="BF12" s="78" t="s">
        <v>88</v>
      </c>
      <c r="BG12" s="78" t="s">
        <v>89</v>
      </c>
      <c r="BH12" s="78" t="s">
        <v>90</v>
      </c>
      <c r="BI12" s="78" t="s">
        <v>91</v>
      </c>
      <c r="BJ12" s="78" t="s">
        <v>92</v>
      </c>
      <c r="BK12" s="78" t="s">
        <v>93</v>
      </c>
      <c r="BL12" s="78" t="s">
        <v>94</v>
      </c>
      <c r="BM12" s="78" t="s">
        <v>95</v>
      </c>
      <c r="BN12" s="78" t="s">
        <v>96</v>
      </c>
      <c r="BO12" s="78" t="s">
        <v>97</v>
      </c>
      <c r="BP12" s="78" t="s">
        <v>98</v>
      </c>
      <c r="BQ12" s="78" t="s">
        <v>99</v>
      </c>
      <c r="BR12" s="78" t="s">
        <v>100</v>
      </c>
      <c r="BS12" s="78" t="s">
        <v>101</v>
      </c>
      <c r="BT12" s="78" t="s">
        <v>102</v>
      </c>
      <c r="BU12" s="78" t="s">
        <v>103</v>
      </c>
      <c r="BV12" s="78" t="s">
        <v>104</v>
      </c>
      <c r="BW12" s="78" t="s">
        <v>36</v>
      </c>
      <c r="BX12" s="78" t="s">
        <v>37</v>
      </c>
      <c r="BY12" s="78" t="s">
        <v>105</v>
      </c>
      <c r="BZ12" s="78" t="s">
        <v>106</v>
      </c>
      <c r="CA12" s="78" t="s">
        <v>107</v>
      </c>
      <c r="CB12" s="78" t="s">
        <v>108</v>
      </c>
      <c r="CC12" s="78" t="s">
        <v>109</v>
      </c>
      <c r="CD12" s="78" t="s">
        <v>110</v>
      </c>
      <c r="CE12" s="78" t="s">
        <v>111</v>
      </c>
      <c r="CF12" s="78" t="s">
        <v>112</v>
      </c>
      <c r="CG12" s="78" t="s">
        <v>113</v>
      </c>
      <c r="CH12" s="81"/>
      <c r="CI12" s="81"/>
    </row>
    <row r="13" spans="1:87" ht="16.5" customHeight="1" thickBot="1">
      <c r="A13" s="90" t="s">
        <v>25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2"/>
      <c r="N13" s="78" t="s">
        <v>44</v>
      </c>
      <c r="O13" s="78" t="s">
        <v>45</v>
      </c>
      <c r="P13" s="78" t="s">
        <v>46</v>
      </c>
      <c r="Q13" s="78" t="s">
        <v>47</v>
      </c>
      <c r="R13" s="78" t="s">
        <v>48</v>
      </c>
      <c r="S13" s="78" t="s">
        <v>49</v>
      </c>
      <c r="T13" s="78" t="s">
        <v>50</v>
      </c>
      <c r="U13" s="78" t="s">
        <v>51</v>
      </c>
      <c r="V13" s="78" t="s">
        <v>52</v>
      </c>
      <c r="W13" s="78" t="s">
        <v>53</v>
      </c>
      <c r="X13" s="78" t="s">
        <v>54</v>
      </c>
      <c r="Y13" s="78" t="s">
        <v>55</v>
      </c>
      <c r="Z13" s="78" t="s">
        <v>56</v>
      </c>
      <c r="AA13" s="78" t="s">
        <v>57</v>
      </c>
      <c r="AB13" s="78" t="s">
        <v>58</v>
      </c>
      <c r="AC13" s="78" t="s">
        <v>59</v>
      </c>
      <c r="AD13" s="78" t="s">
        <v>60</v>
      </c>
      <c r="AE13" s="78" t="s">
        <v>61</v>
      </c>
      <c r="AF13" s="78" t="s">
        <v>62</v>
      </c>
      <c r="AG13" s="78" t="s">
        <v>63</v>
      </c>
      <c r="AH13" s="78" t="s">
        <v>64</v>
      </c>
      <c r="AI13" s="78" t="s">
        <v>65</v>
      </c>
      <c r="AJ13" s="78" t="s">
        <v>66</v>
      </c>
      <c r="AK13" s="78" t="s">
        <v>67</v>
      </c>
      <c r="AL13" s="78" t="s">
        <v>68</v>
      </c>
      <c r="AM13" s="78" t="s">
        <v>69</v>
      </c>
      <c r="AN13" s="78" t="s">
        <v>70</v>
      </c>
      <c r="AO13" s="78" t="s">
        <v>71</v>
      </c>
      <c r="AP13" s="78" t="s">
        <v>72</v>
      </c>
      <c r="AQ13" s="78" t="s">
        <v>73</v>
      </c>
      <c r="AR13" s="78" t="s">
        <v>74</v>
      </c>
      <c r="AS13" s="78" t="s">
        <v>75</v>
      </c>
      <c r="AT13" s="78" t="s">
        <v>76</v>
      </c>
      <c r="AU13" s="78" t="s">
        <v>77</v>
      </c>
      <c r="AV13" s="78" t="s">
        <v>78</v>
      </c>
      <c r="AW13" s="78" t="s">
        <v>79</v>
      </c>
      <c r="AX13" s="78" t="s">
        <v>80</v>
      </c>
      <c r="AY13" s="78" t="s">
        <v>81</v>
      </c>
      <c r="AZ13" s="78" t="s">
        <v>82</v>
      </c>
      <c r="BA13" s="78" t="s">
        <v>83</v>
      </c>
      <c r="BB13" s="78" t="s">
        <v>84</v>
      </c>
      <c r="BC13" s="78" t="s">
        <v>85</v>
      </c>
      <c r="BD13" s="78" t="s">
        <v>86</v>
      </c>
      <c r="BE13" s="78" t="s">
        <v>87</v>
      </c>
      <c r="BF13" s="78" t="s">
        <v>88</v>
      </c>
      <c r="BG13" s="78" t="s">
        <v>89</v>
      </c>
      <c r="BH13" s="78" t="s">
        <v>90</v>
      </c>
      <c r="BI13" s="78" t="s">
        <v>91</v>
      </c>
      <c r="BJ13" s="78" t="s">
        <v>92</v>
      </c>
      <c r="BK13" s="78" t="s">
        <v>93</v>
      </c>
      <c r="BL13" s="78" t="s">
        <v>94</v>
      </c>
      <c r="BM13" s="78" t="s">
        <v>95</v>
      </c>
      <c r="BN13" s="78" t="s">
        <v>96</v>
      </c>
      <c r="BO13" s="78" t="s">
        <v>97</v>
      </c>
      <c r="BP13" s="78" t="s">
        <v>98</v>
      </c>
      <c r="BQ13" s="78" t="s">
        <v>99</v>
      </c>
      <c r="BR13" s="78" t="s">
        <v>100</v>
      </c>
      <c r="BS13" s="78" t="s">
        <v>101</v>
      </c>
      <c r="BT13" s="78" t="s">
        <v>102</v>
      </c>
      <c r="BU13" s="78" t="s">
        <v>103</v>
      </c>
      <c r="BV13" s="78" t="s">
        <v>104</v>
      </c>
      <c r="BW13" s="78" t="s">
        <v>36</v>
      </c>
      <c r="BX13" s="78" t="s">
        <v>37</v>
      </c>
      <c r="BY13" s="78" t="s">
        <v>105</v>
      </c>
      <c r="BZ13" s="78" t="s">
        <v>106</v>
      </c>
      <c r="CA13" s="78" t="s">
        <v>107</v>
      </c>
      <c r="CB13" s="78" t="s">
        <v>108</v>
      </c>
      <c r="CC13" s="78" t="s">
        <v>109</v>
      </c>
      <c r="CD13" s="78" t="s">
        <v>110</v>
      </c>
      <c r="CE13" s="78" t="s">
        <v>111</v>
      </c>
      <c r="CF13" s="78" t="s">
        <v>112</v>
      </c>
      <c r="CG13" s="78" t="s">
        <v>113</v>
      </c>
      <c r="CH13" s="81"/>
      <c r="CI13" s="81"/>
    </row>
    <row r="14" spans="1:85" ht="12" customHeight="1">
      <c r="A14" s="14" t="s">
        <v>144</v>
      </c>
      <c r="B14" s="93" t="s">
        <v>17</v>
      </c>
      <c r="C14" s="5" t="s">
        <v>124</v>
      </c>
      <c r="D14" s="4">
        <v>180</v>
      </c>
      <c r="E14" s="39">
        <v>4.8</v>
      </c>
      <c r="F14" s="39">
        <v>4.6</v>
      </c>
      <c r="G14" s="39">
        <v>24.8</v>
      </c>
      <c r="H14" s="39">
        <v>84.3</v>
      </c>
      <c r="I14" s="39">
        <v>0.35</v>
      </c>
      <c r="J14" s="39">
        <v>0.05</v>
      </c>
      <c r="K14" s="39">
        <v>0.1</v>
      </c>
      <c r="L14" s="39">
        <v>0.4</v>
      </c>
      <c r="M14" s="39">
        <v>160</v>
      </c>
      <c r="N14">
        <v>0</v>
      </c>
      <c r="O14">
        <v>51.24999999999999</v>
      </c>
      <c r="P14">
        <v>0</v>
      </c>
      <c r="Q14">
        <v>0</v>
      </c>
      <c r="R14">
        <v>0</v>
      </c>
      <c r="S14">
        <v>0</v>
      </c>
      <c r="T14">
        <v>0</v>
      </c>
      <c r="U14">
        <v>3.75</v>
      </c>
      <c r="V14">
        <v>1.25</v>
      </c>
      <c r="W14">
        <v>21.875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10</v>
      </c>
      <c r="AF14">
        <v>1.875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0.625</v>
      </c>
      <c r="CD14">
        <v>0</v>
      </c>
      <c r="CE14">
        <v>0</v>
      </c>
      <c r="CF14">
        <v>0</v>
      </c>
      <c r="CG14">
        <v>0</v>
      </c>
    </row>
    <row r="15" spans="1:79" ht="12.75">
      <c r="A15" s="15" t="s">
        <v>133</v>
      </c>
      <c r="B15" s="94"/>
      <c r="C15" s="8" t="s">
        <v>40</v>
      </c>
      <c r="D15" s="3">
        <v>150</v>
      </c>
      <c r="E15" s="40">
        <v>0</v>
      </c>
      <c r="F15" s="40">
        <v>0</v>
      </c>
      <c r="G15" s="40">
        <v>6.83</v>
      </c>
      <c r="H15" s="40">
        <v>0.195</v>
      </c>
      <c r="I15" s="40">
        <v>0.02</v>
      </c>
      <c r="J15" s="40">
        <v>0</v>
      </c>
      <c r="K15" s="40">
        <v>0</v>
      </c>
      <c r="L15" s="40">
        <v>0</v>
      </c>
      <c r="M15" s="40">
        <v>26.3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9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0.18</v>
      </c>
    </row>
    <row r="16" spans="1:85" ht="13.5" thickBot="1">
      <c r="A16" s="16" t="s">
        <v>130</v>
      </c>
      <c r="B16" s="95"/>
      <c r="C16" s="8" t="s">
        <v>156</v>
      </c>
      <c r="D16" s="3">
        <v>30</v>
      </c>
      <c r="E16" s="3">
        <v>1.9500000000000002</v>
      </c>
      <c r="F16" s="3">
        <v>3.8499999999999996</v>
      </c>
      <c r="G16" s="3">
        <v>11.8</v>
      </c>
      <c r="H16" s="3">
        <v>1.2</v>
      </c>
      <c r="I16" s="3">
        <v>0.01</v>
      </c>
      <c r="J16" s="3">
        <v>0</v>
      </c>
      <c r="K16" s="3">
        <v>0.1</v>
      </c>
      <c r="L16" s="3">
        <v>0</v>
      </c>
      <c r="M16" s="47">
        <v>90.5</v>
      </c>
      <c r="N16" s="22">
        <v>0</v>
      </c>
      <c r="O16" s="22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5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25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</row>
    <row r="17" spans="1:87" ht="13.5" customHeight="1" thickBot="1">
      <c r="A17" s="89" t="s">
        <v>22</v>
      </c>
      <c r="B17" s="89"/>
      <c r="C17" s="89"/>
      <c r="D17" s="89"/>
      <c r="E17" s="13">
        <f aca="true" t="shared" si="0" ref="E17:M17">SUM(E14:E16)</f>
        <v>6.75</v>
      </c>
      <c r="F17" s="13">
        <f t="shared" si="0"/>
        <v>8.45</v>
      </c>
      <c r="G17" s="13">
        <f t="shared" si="0"/>
        <v>43.43000000000001</v>
      </c>
      <c r="H17" s="13">
        <f t="shared" si="0"/>
        <v>85.695</v>
      </c>
      <c r="I17" s="13">
        <f t="shared" si="0"/>
        <v>0.38</v>
      </c>
      <c r="J17" s="13">
        <f t="shared" si="0"/>
        <v>0.05</v>
      </c>
      <c r="K17" s="13">
        <f t="shared" si="0"/>
        <v>0.2</v>
      </c>
      <c r="L17" s="13">
        <f t="shared" si="0"/>
        <v>0.4</v>
      </c>
      <c r="M17" s="13">
        <f t="shared" si="0"/>
        <v>276.8</v>
      </c>
      <c r="N17" s="22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</row>
    <row r="18" spans="1:87" ht="13.5" customHeight="1" thickBot="1">
      <c r="A18" s="98" t="s">
        <v>18</v>
      </c>
      <c r="B18" s="99"/>
      <c r="C18" s="12" t="s">
        <v>152</v>
      </c>
      <c r="D18" s="11">
        <v>100</v>
      </c>
      <c r="E18" s="42">
        <v>0.4</v>
      </c>
      <c r="F18" s="42">
        <v>0</v>
      </c>
      <c r="G18" s="42">
        <v>9.8</v>
      </c>
      <c r="H18" s="42">
        <v>16</v>
      </c>
      <c r="I18" s="48">
        <v>2.2</v>
      </c>
      <c r="J18" s="42">
        <v>0.03</v>
      </c>
      <c r="K18" s="42">
        <v>0</v>
      </c>
      <c r="L18" s="42">
        <v>10</v>
      </c>
      <c r="M18" s="48">
        <v>42.68</v>
      </c>
      <c r="N18" s="22"/>
      <c r="O18" s="22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</row>
    <row r="19" spans="1:87" ht="15" customHeight="1">
      <c r="A19" s="14" t="s">
        <v>199</v>
      </c>
      <c r="B19" s="93" t="s">
        <v>19</v>
      </c>
      <c r="C19" s="7" t="s">
        <v>200</v>
      </c>
      <c r="D19" s="4">
        <v>200</v>
      </c>
      <c r="E19" s="39">
        <v>5.1</v>
      </c>
      <c r="F19" s="39">
        <v>12.3</v>
      </c>
      <c r="G19" s="39">
        <v>13.8</v>
      </c>
      <c r="H19" s="39">
        <v>49.34</v>
      </c>
      <c r="I19" s="39">
        <v>1.61</v>
      </c>
      <c r="J19" s="39">
        <v>0.11</v>
      </c>
      <c r="K19" s="39">
        <v>0.11</v>
      </c>
      <c r="L19" s="39">
        <v>12</v>
      </c>
      <c r="M19" s="49">
        <v>188</v>
      </c>
      <c r="N19" s="22">
        <v>0</v>
      </c>
      <c r="O19" s="22">
        <v>60.375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1.75</v>
      </c>
      <c r="W19" s="20">
        <v>18.375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7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12.25</v>
      </c>
      <c r="BX19" s="20">
        <v>0</v>
      </c>
      <c r="BY19" s="20">
        <v>0</v>
      </c>
      <c r="BZ19" s="20">
        <v>0</v>
      </c>
      <c r="CA19" s="20">
        <v>0</v>
      </c>
      <c r="CB19" s="20">
        <v>0</v>
      </c>
      <c r="CC19" s="20">
        <v>0.4375</v>
      </c>
      <c r="CD19" s="20"/>
      <c r="CE19" s="20"/>
      <c r="CF19" s="20"/>
      <c r="CG19" s="20"/>
      <c r="CH19" s="20"/>
      <c r="CI19" s="20"/>
    </row>
    <row r="20" spans="1:85" ht="12.75">
      <c r="A20" s="15" t="s">
        <v>131</v>
      </c>
      <c r="B20" s="94"/>
      <c r="C20" s="5" t="s">
        <v>119</v>
      </c>
      <c r="D20" s="6">
        <v>60</v>
      </c>
      <c r="E20" s="40">
        <v>8.55</v>
      </c>
      <c r="F20" s="40">
        <v>8.33</v>
      </c>
      <c r="G20" s="40">
        <v>3.9</v>
      </c>
      <c r="H20" s="40">
        <v>6.1</v>
      </c>
      <c r="I20" s="40">
        <v>1.1</v>
      </c>
      <c r="J20" s="40">
        <v>0.02</v>
      </c>
      <c r="K20" s="40">
        <v>0.06</v>
      </c>
      <c r="L20" s="40">
        <v>0</v>
      </c>
      <c r="M20" s="40">
        <v>125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4</v>
      </c>
      <c r="W20">
        <v>0</v>
      </c>
      <c r="X20">
        <v>0</v>
      </c>
      <c r="Y20">
        <v>0</v>
      </c>
      <c r="Z20">
        <v>0</v>
      </c>
      <c r="AA20">
        <v>0</v>
      </c>
      <c r="AB20">
        <v>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60</v>
      </c>
      <c r="BM20">
        <v>16</v>
      </c>
      <c r="BN20">
        <v>8</v>
      </c>
      <c r="BO20">
        <v>8</v>
      </c>
      <c r="BP20">
        <v>0</v>
      </c>
      <c r="BQ20">
        <v>12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1</v>
      </c>
      <c r="CD20">
        <v>0</v>
      </c>
      <c r="CE20">
        <v>0</v>
      </c>
      <c r="CF20">
        <v>0</v>
      </c>
      <c r="CG20">
        <v>0</v>
      </c>
    </row>
    <row r="21" spans="1:81" ht="12.75">
      <c r="A21" s="15" t="s">
        <v>138</v>
      </c>
      <c r="B21" s="94"/>
      <c r="C21" s="5" t="s">
        <v>120</v>
      </c>
      <c r="D21" s="6">
        <v>130</v>
      </c>
      <c r="E21" s="40">
        <v>3.03</v>
      </c>
      <c r="F21" s="40">
        <v>2.5</v>
      </c>
      <c r="G21" s="40">
        <v>11.08</v>
      </c>
      <c r="H21" s="40">
        <v>80.85</v>
      </c>
      <c r="I21" s="40">
        <v>1.09</v>
      </c>
      <c r="J21" s="40">
        <v>0.05</v>
      </c>
      <c r="K21" s="40">
        <v>0.06</v>
      </c>
      <c r="L21" s="40">
        <v>28.9</v>
      </c>
      <c r="M21" s="40">
        <v>81.5</v>
      </c>
      <c r="N21">
        <v>56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3.5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3.5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0.7000000000000001</v>
      </c>
    </row>
    <row r="22" spans="1:87" ht="12.75">
      <c r="A22" s="15" t="s">
        <v>147</v>
      </c>
      <c r="B22" s="94"/>
      <c r="C22" s="5" t="s">
        <v>126</v>
      </c>
      <c r="D22" s="6">
        <v>150</v>
      </c>
      <c r="E22" s="6">
        <v>1</v>
      </c>
      <c r="F22" s="6">
        <v>0</v>
      </c>
      <c r="G22" s="6">
        <v>20</v>
      </c>
      <c r="H22" s="6">
        <v>0.2</v>
      </c>
      <c r="I22" s="6">
        <v>0.02</v>
      </c>
      <c r="J22" s="6">
        <v>0</v>
      </c>
      <c r="K22" s="6">
        <v>0</v>
      </c>
      <c r="L22" s="6">
        <v>0.24</v>
      </c>
      <c r="M22" s="6">
        <v>98</v>
      </c>
      <c r="N22" s="22">
        <v>0</v>
      </c>
      <c r="O22" s="22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13.5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3.6</v>
      </c>
      <c r="BC22" s="20">
        <v>0</v>
      </c>
      <c r="BD22" s="20">
        <v>10.799999999999999</v>
      </c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</row>
    <row r="23" spans="1:87" ht="12.75">
      <c r="A23" s="16"/>
      <c r="B23" s="95"/>
      <c r="C23" s="8" t="s">
        <v>36</v>
      </c>
      <c r="D23" s="3">
        <v>10</v>
      </c>
      <c r="E23" s="41">
        <v>0.66</v>
      </c>
      <c r="F23" s="41">
        <v>0.07</v>
      </c>
      <c r="G23" s="41">
        <v>4.67</v>
      </c>
      <c r="H23" s="41">
        <v>1.5</v>
      </c>
      <c r="I23" s="41">
        <v>0.15</v>
      </c>
      <c r="J23" s="41">
        <v>0.01</v>
      </c>
      <c r="K23" s="41">
        <v>0</v>
      </c>
      <c r="L23" s="41">
        <v>0</v>
      </c>
      <c r="M23" s="50">
        <v>22.35</v>
      </c>
      <c r="N23" s="22">
        <v>0</v>
      </c>
      <c r="O23" s="22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30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/>
      <c r="CI23" s="20"/>
    </row>
    <row r="24" spans="1:87" ht="13.5" thickBot="1">
      <c r="A24" s="17"/>
      <c r="B24" s="3"/>
      <c r="C24" s="8" t="s">
        <v>37</v>
      </c>
      <c r="D24" s="3">
        <v>30</v>
      </c>
      <c r="E24" s="44">
        <v>1.98</v>
      </c>
      <c r="F24" s="44">
        <v>0.36</v>
      </c>
      <c r="G24" s="44">
        <v>10.02</v>
      </c>
      <c r="H24" s="44">
        <v>10.5</v>
      </c>
      <c r="I24" s="44">
        <v>1.17</v>
      </c>
      <c r="J24" s="44">
        <v>0.052500000000000005</v>
      </c>
      <c r="K24" s="44">
        <v>0.024</v>
      </c>
      <c r="L24" s="44">
        <v>0</v>
      </c>
      <c r="M24" s="51">
        <v>52.125</v>
      </c>
      <c r="N24" s="22">
        <v>0</v>
      </c>
      <c r="O24" s="22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30</v>
      </c>
      <c r="BY24" s="20">
        <v>0</v>
      </c>
      <c r="BZ24" s="20">
        <v>0</v>
      </c>
      <c r="CA24" s="20">
        <v>0</v>
      </c>
      <c r="CB24" s="20">
        <v>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20"/>
      <c r="CI24" s="20"/>
    </row>
    <row r="25" spans="1:87" ht="13.5" customHeight="1" thickBot="1">
      <c r="A25" s="89" t="s">
        <v>23</v>
      </c>
      <c r="B25" s="89"/>
      <c r="C25" s="89"/>
      <c r="D25" s="89"/>
      <c r="E25" s="45">
        <f aca="true" t="shared" si="1" ref="E25:M25">SUM(E19:E24)</f>
        <v>20.32</v>
      </c>
      <c r="F25" s="45">
        <f t="shared" si="1"/>
        <v>23.560000000000002</v>
      </c>
      <c r="G25" s="45">
        <f t="shared" si="1"/>
        <v>63.47</v>
      </c>
      <c r="H25" s="45">
        <f t="shared" si="1"/>
        <v>148.48999999999998</v>
      </c>
      <c r="I25" s="45">
        <f t="shared" si="1"/>
        <v>5.14</v>
      </c>
      <c r="J25" s="45">
        <f t="shared" si="1"/>
        <v>0.2425</v>
      </c>
      <c r="K25" s="45">
        <f t="shared" si="1"/>
        <v>0.254</v>
      </c>
      <c r="L25" s="45">
        <f t="shared" si="1"/>
        <v>41.14</v>
      </c>
      <c r="M25" s="45">
        <f t="shared" si="1"/>
        <v>566.975</v>
      </c>
      <c r="N25" s="22"/>
      <c r="O25" s="22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</row>
    <row r="26" spans="1:87" ht="12.75">
      <c r="A26" s="15" t="s">
        <v>218</v>
      </c>
      <c r="B26" s="94" t="s">
        <v>20</v>
      </c>
      <c r="C26" s="5" t="s">
        <v>219</v>
      </c>
      <c r="D26" s="6">
        <v>155</v>
      </c>
      <c r="E26" s="6">
        <v>4</v>
      </c>
      <c r="F26" s="6">
        <v>4</v>
      </c>
      <c r="G26" s="6">
        <v>26.2</v>
      </c>
      <c r="H26" s="6">
        <v>59.74</v>
      </c>
      <c r="I26" s="6">
        <v>1.53</v>
      </c>
      <c r="J26" s="6">
        <v>0.1</v>
      </c>
      <c r="K26" s="6">
        <v>0.11</v>
      </c>
      <c r="L26" s="6">
        <v>4.86</v>
      </c>
      <c r="M26" s="76">
        <v>157</v>
      </c>
      <c r="N26" s="22"/>
      <c r="O26" s="22"/>
      <c r="P26" s="20"/>
      <c r="Q26" s="20"/>
      <c r="R26" s="20"/>
      <c r="S26" s="20"/>
      <c r="T26" s="20"/>
      <c r="U26" s="20">
        <v>3</v>
      </c>
      <c r="V26" s="20">
        <v>2</v>
      </c>
      <c r="W26" s="20"/>
      <c r="X26" s="20"/>
      <c r="Y26" s="20"/>
      <c r="Z26" s="20"/>
      <c r="AA26" s="20"/>
      <c r="AB26" s="20">
        <v>5</v>
      </c>
      <c r="AC26" s="20"/>
      <c r="AD26" s="20"/>
      <c r="AE26" s="20"/>
      <c r="AF26" s="20"/>
      <c r="AG26" s="20">
        <v>15</v>
      </c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>
        <v>4.5</v>
      </c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>
        <v>163.2</v>
      </c>
      <c r="BP26" s="20"/>
      <c r="BQ26" s="20"/>
      <c r="BR26" s="20"/>
      <c r="BS26" s="20"/>
      <c r="BT26" s="20"/>
      <c r="BU26" s="20"/>
      <c r="BV26" s="20"/>
      <c r="BW26" s="20">
        <v>4</v>
      </c>
      <c r="BX26" s="20"/>
      <c r="BY26" s="20"/>
      <c r="BZ26" s="20"/>
      <c r="CA26" s="20"/>
      <c r="CB26" s="20"/>
      <c r="CC26" s="20">
        <v>1</v>
      </c>
      <c r="CD26" s="20"/>
      <c r="CE26" s="20"/>
      <c r="CF26" s="20"/>
      <c r="CG26" s="20"/>
      <c r="CH26" s="20"/>
      <c r="CI26" s="20"/>
    </row>
    <row r="27" spans="1:85" ht="13.5" thickBot="1">
      <c r="A27" s="15" t="s">
        <v>190</v>
      </c>
      <c r="B27" s="94"/>
      <c r="C27" s="8" t="s">
        <v>186</v>
      </c>
      <c r="D27" s="6">
        <v>150</v>
      </c>
      <c r="E27" s="40">
        <v>0.1</v>
      </c>
      <c r="F27" s="40">
        <v>0</v>
      </c>
      <c r="G27" s="40">
        <v>8.28</v>
      </c>
      <c r="H27" s="40">
        <v>1.81</v>
      </c>
      <c r="I27" s="40">
        <v>0.05</v>
      </c>
      <c r="J27" s="40">
        <v>0</v>
      </c>
      <c r="K27" s="40">
        <v>0</v>
      </c>
      <c r="L27" s="40">
        <v>0.6</v>
      </c>
      <c r="M27" s="40">
        <v>27</v>
      </c>
      <c r="N27" s="54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0.2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</row>
    <row r="28" spans="1:87" ht="14.25" customHeight="1" thickBot="1">
      <c r="A28" s="89" t="s">
        <v>24</v>
      </c>
      <c r="B28" s="89"/>
      <c r="C28" s="89"/>
      <c r="D28" s="89"/>
      <c r="E28" s="13">
        <f aca="true" t="shared" si="2" ref="E28:M28">SUM(E26:E27)</f>
        <v>4.1</v>
      </c>
      <c r="F28" s="13">
        <f t="shared" si="2"/>
        <v>4</v>
      </c>
      <c r="G28" s="13">
        <f t="shared" si="2"/>
        <v>34.48</v>
      </c>
      <c r="H28" s="13">
        <f t="shared" si="2"/>
        <v>61.550000000000004</v>
      </c>
      <c r="I28" s="13">
        <f t="shared" si="2"/>
        <v>1.58</v>
      </c>
      <c r="J28" s="13">
        <f t="shared" si="2"/>
        <v>0.1</v>
      </c>
      <c r="K28" s="13">
        <f t="shared" si="2"/>
        <v>0.11</v>
      </c>
      <c r="L28" s="13">
        <f t="shared" si="2"/>
        <v>5.46</v>
      </c>
      <c r="M28" s="13">
        <f t="shared" si="2"/>
        <v>184</v>
      </c>
      <c r="N28" s="22"/>
      <c r="O28" s="22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</row>
    <row r="29" spans="1:87" ht="17.25" customHeight="1" thickBot="1">
      <c r="A29" s="89" t="s">
        <v>21</v>
      </c>
      <c r="B29" s="89"/>
      <c r="C29" s="89"/>
      <c r="D29" s="89"/>
      <c r="E29" s="13">
        <f aca="true" t="shared" si="3" ref="E29:M29">SUM(E17+E25+E28+E18)</f>
        <v>31.57</v>
      </c>
      <c r="F29" s="13">
        <f t="shared" si="3"/>
        <v>36.010000000000005</v>
      </c>
      <c r="G29" s="13">
        <f t="shared" si="3"/>
        <v>151.18</v>
      </c>
      <c r="H29" s="13">
        <f t="shared" si="3"/>
        <v>311.73499999999996</v>
      </c>
      <c r="I29" s="13">
        <f t="shared" si="3"/>
        <v>9.3</v>
      </c>
      <c r="J29" s="13">
        <f t="shared" si="3"/>
        <v>0.4225</v>
      </c>
      <c r="K29" s="13">
        <f t="shared" si="3"/>
        <v>0.5640000000000001</v>
      </c>
      <c r="L29" s="13">
        <f t="shared" si="3"/>
        <v>57</v>
      </c>
      <c r="M29" s="67">
        <f t="shared" si="3"/>
        <v>1070.4550000000002</v>
      </c>
      <c r="N29" s="22">
        <f>SUM(N14:N28)</f>
        <v>56</v>
      </c>
      <c r="O29" s="22">
        <f>SUM(O14:O28)</f>
        <v>111.625</v>
      </c>
      <c r="P29" s="20"/>
      <c r="Q29" s="77">
        <f>SUM(Q14:R28)</f>
        <v>0</v>
      </c>
      <c r="R29" s="77"/>
      <c r="S29" s="77">
        <f>SUM(S14:T28)</f>
        <v>0</v>
      </c>
      <c r="T29" s="77"/>
      <c r="U29" s="22">
        <f>SUM(U14:U28)</f>
        <v>15.25</v>
      </c>
      <c r="V29" s="22">
        <f>SUM(V14:V28)</f>
        <v>9</v>
      </c>
      <c r="W29" s="102">
        <f>SUM(W14:AA28)</f>
        <v>40.25</v>
      </c>
      <c r="X29" s="102"/>
      <c r="Y29" s="102"/>
      <c r="Z29" s="102"/>
      <c r="AA29" s="102"/>
      <c r="AB29" s="22">
        <f>SUM(AB14:AB28)</f>
        <v>10</v>
      </c>
      <c r="AC29" s="22">
        <f>SUM(AC14:AC28)</f>
        <v>0</v>
      </c>
      <c r="AD29" s="22">
        <f>SUM(AD14:AD28)</f>
        <v>0</v>
      </c>
      <c r="AE29" s="22">
        <f>SUM(AE14:AE28)</f>
        <v>10</v>
      </c>
      <c r="AF29" s="22">
        <f>SUM(AF14:AF28)</f>
        <v>12.375</v>
      </c>
      <c r="AG29" s="77">
        <f>SUM(AG14:AM28,AP14:AQ28)</f>
        <v>15</v>
      </c>
      <c r="AH29" s="77"/>
      <c r="AI29" s="77"/>
      <c r="AJ29" s="77"/>
      <c r="AK29" s="77"/>
      <c r="AL29" s="77"/>
      <c r="AM29" s="77"/>
      <c r="AN29" s="77">
        <f>SUM(AN14:AO28)</f>
        <v>0</v>
      </c>
      <c r="AO29" s="77"/>
      <c r="AP29" s="77"/>
      <c r="AQ29" s="77"/>
      <c r="AR29" s="22">
        <f>SUM(AR14:AR28)</f>
        <v>37</v>
      </c>
      <c r="AS29" s="77">
        <f>SUM(AS14:AY28)</f>
        <v>0</v>
      </c>
      <c r="AT29" s="77"/>
      <c r="AU29" s="77"/>
      <c r="AV29" s="77"/>
      <c r="AW29" s="77"/>
      <c r="AX29" s="77"/>
      <c r="AY29" s="77"/>
      <c r="AZ29" s="20"/>
      <c r="BA29" s="22">
        <f>SUM(BA14:BA28)</f>
        <v>0</v>
      </c>
      <c r="BB29" s="77">
        <f>SUM(BB14:BD28)</f>
        <v>14.399999999999999</v>
      </c>
      <c r="BC29" s="77"/>
      <c r="BD29" s="77"/>
      <c r="BE29" s="77">
        <f>SUM(BE14:BI28)</f>
        <v>0</v>
      </c>
      <c r="BF29" s="77"/>
      <c r="BG29" s="77"/>
      <c r="BH29" s="77"/>
      <c r="BI29" s="77"/>
      <c r="BJ29" s="20"/>
      <c r="BK29" s="20"/>
      <c r="BL29" s="22">
        <f>SUM(BL14:BL28)</f>
        <v>60</v>
      </c>
      <c r="BM29" s="77">
        <f>SUM(BM14:BT28,BJ14:BK28)</f>
        <v>207.2</v>
      </c>
      <c r="BN29" s="77"/>
      <c r="BO29" s="77"/>
      <c r="BP29" s="77"/>
      <c r="BQ29" s="77"/>
      <c r="BR29" s="77"/>
      <c r="BS29" s="77"/>
      <c r="BT29" s="77"/>
      <c r="BU29" s="20"/>
      <c r="BV29" s="20"/>
      <c r="BW29" s="22">
        <f aca="true" t="shared" si="4" ref="BW29:CD29">SUM(BW14:BW28)</f>
        <v>71.25</v>
      </c>
      <c r="BX29" s="22">
        <f t="shared" si="4"/>
        <v>30</v>
      </c>
      <c r="BY29" s="22">
        <f t="shared" si="4"/>
        <v>0</v>
      </c>
      <c r="BZ29" s="22">
        <f t="shared" si="4"/>
        <v>0</v>
      </c>
      <c r="CA29" s="22">
        <f t="shared" si="4"/>
        <v>0.38</v>
      </c>
      <c r="CB29" s="22">
        <f t="shared" si="4"/>
        <v>0</v>
      </c>
      <c r="CC29" s="22">
        <f t="shared" si="4"/>
        <v>3.7625</v>
      </c>
      <c r="CD29" s="22">
        <f t="shared" si="4"/>
        <v>0</v>
      </c>
      <c r="CE29" s="20"/>
      <c r="CF29" s="20"/>
      <c r="CG29" s="20"/>
      <c r="CH29" s="20"/>
      <c r="CI29" s="20"/>
    </row>
    <row r="30" spans="1:87" ht="13.5" customHeight="1" hidden="1" thickBot="1">
      <c r="A30" s="89" t="s">
        <v>42</v>
      </c>
      <c r="B30" s="89"/>
      <c r="C30" s="89"/>
      <c r="D30" s="89"/>
      <c r="E30" s="52">
        <f>E29/0.42-100</f>
        <v>-24.83333333333333</v>
      </c>
      <c r="F30" s="52">
        <f>F29/0.3525-100</f>
        <v>2.1560283687943524</v>
      </c>
      <c r="G30" s="52">
        <f>G29/1.5225-100</f>
        <v>-0.7027914614121471</v>
      </c>
      <c r="H30" s="13">
        <f>H29/8-100</f>
        <v>-61.033125000000005</v>
      </c>
      <c r="I30" s="13">
        <f>I29/0.08-100</f>
        <v>16.25</v>
      </c>
      <c r="J30" s="13">
        <f>J29/0.008-100</f>
        <v>-47.1875</v>
      </c>
      <c r="K30" s="13">
        <f>K29/0.01-100</f>
        <v>-43.599999999999994</v>
      </c>
      <c r="L30" s="13">
        <f>L29/0.45-100</f>
        <v>26.666666666666657</v>
      </c>
      <c r="M30" s="52">
        <f>M29/10.5-100</f>
        <v>1.9480952380952488</v>
      </c>
      <c r="N30" s="33"/>
      <c r="O30" s="33"/>
      <c r="P30" s="34"/>
      <c r="Q30" s="34"/>
      <c r="R30" s="34"/>
      <c r="S30" s="34"/>
      <c r="T30" s="34"/>
      <c r="U30" s="34"/>
      <c r="V30" s="34"/>
      <c r="W30" s="103"/>
      <c r="X30" s="104"/>
      <c r="Y30" s="104"/>
      <c r="Z30" s="104"/>
      <c r="AA30" s="105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20"/>
      <c r="CI30" s="20"/>
    </row>
    <row r="31" spans="1:87" ht="13.5" customHeight="1">
      <c r="A31" s="2"/>
      <c r="B31" s="2"/>
      <c r="C31" s="2"/>
      <c r="D31" s="2"/>
      <c r="E31" s="2"/>
      <c r="F31" s="2"/>
      <c r="G31" s="2"/>
      <c r="H31" s="2"/>
      <c r="I31" s="2"/>
      <c r="J31" s="22"/>
      <c r="K31" s="22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1"/>
      <c r="CG31" s="1"/>
      <c r="CH31" s="1"/>
      <c r="CI31" s="1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</sheetData>
  <sheetProtection/>
  <mergeCells count="114">
    <mergeCell ref="E11:G11"/>
    <mergeCell ref="A5:M5"/>
    <mergeCell ref="S11:S13"/>
    <mergeCell ref="A25:D25"/>
    <mergeCell ref="W29:AA29"/>
    <mergeCell ref="W30:AA30"/>
    <mergeCell ref="A30:D30"/>
    <mergeCell ref="B26:B27"/>
    <mergeCell ref="A29:D29"/>
    <mergeCell ref="Q29:R29"/>
    <mergeCell ref="A28:D28"/>
    <mergeCell ref="S29:T29"/>
    <mergeCell ref="A3:F3"/>
    <mergeCell ref="B19:B23"/>
    <mergeCell ref="A18:B18"/>
    <mergeCell ref="A9:M9"/>
    <mergeCell ref="G3:M3"/>
    <mergeCell ref="A17:D17"/>
    <mergeCell ref="D11:D12"/>
    <mergeCell ref="B11:B12"/>
    <mergeCell ref="H11:I11"/>
    <mergeCell ref="B14:B16"/>
    <mergeCell ref="AE11:AE13"/>
    <mergeCell ref="Q11:Q13"/>
    <mergeCell ref="C11:C12"/>
    <mergeCell ref="P11:P13"/>
    <mergeCell ref="R11:R13"/>
    <mergeCell ref="T11:T13"/>
    <mergeCell ref="U11:U13"/>
    <mergeCell ref="AA11:AA13"/>
    <mergeCell ref="AB11:AB13"/>
    <mergeCell ref="W11:W13"/>
    <mergeCell ref="X11:X13"/>
    <mergeCell ref="Y11:Y13"/>
    <mergeCell ref="Z11:Z13"/>
    <mergeCell ref="V11:V13"/>
    <mergeCell ref="AJ11:AJ13"/>
    <mergeCell ref="AI11:AI13"/>
    <mergeCell ref="AF11:AF13"/>
    <mergeCell ref="AG11:AG13"/>
    <mergeCell ref="AD11:AD13"/>
    <mergeCell ref="AH11:AH13"/>
    <mergeCell ref="AN11:AN13"/>
    <mergeCell ref="AO11:AO13"/>
    <mergeCell ref="AP11:AP13"/>
    <mergeCell ref="BF11:BF13"/>
    <mergeCell ref="BS11:BS13"/>
    <mergeCell ref="AQ11:AQ13"/>
    <mergeCell ref="AT11:AT13"/>
    <mergeCell ref="AU11:AU13"/>
    <mergeCell ref="AW11:AW13"/>
    <mergeCell ref="BP11:BP13"/>
    <mergeCell ref="BQ11:BQ13"/>
    <mergeCell ref="BE11:BE13"/>
    <mergeCell ref="BK11:BK13"/>
    <mergeCell ref="BM11:BM13"/>
    <mergeCell ref="BN11:BN13"/>
    <mergeCell ref="BJ11:BJ13"/>
    <mergeCell ref="AR11:AR13"/>
    <mergeCell ref="AS11:AS13"/>
    <mergeCell ref="AY11:AY13"/>
    <mergeCell ref="AZ11:AZ13"/>
    <mergeCell ref="BA11:BA13"/>
    <mergeCell ref="BI11:BI13"/>
    <mergeCell ref="CC11:CC13"/>
    <mergeCell ref="BO11:BO13"/>
    <mergeCell ref="BD11:BD13"/>
    <mergeCell ref="BG11:BG13"/>
    <mergeCell ref="BR11:BR13"/>
    <mergeCell ref="CE11:CE13"/>
    <mergeCell ref="BL11:BL13"/>
    <mergeCell ref="BT11:BT13"/>
    <mergeCell ref="BU11:BU13"/>
    <mergeCell ref="BH11:BH13"/>
    <mergeCell ref="CI11:CI13"/>
    <mergeCell ref="BV11:BV13"/>
    <mergeCell ref="BW11:BW13"/>
    <mergeCell ref="BX11:BX13"/>
    <mergeCell ref="BY11:BY13"/>
    <mergeCell ref="J11:L11"/>
    <mergeCell ref="M11:M12"/>
    <mergeCell ref="A13:M13"/>
    <mergeCell ref="CG11:CG13"/>
    <mergeCell ref="CB11:CB13"/>
    <mergeCell ref="AM11:AM13"/>
    <mergeCell ref="A1:M1"/>
    <mergeCell ref="A2:M2"/>
    <mergeCell ref="A4:M4"/>
    <mergeCell ref="A10:M10"/>
    <mergeCell ref="N11:N13"/>
    <mergeCell ref="A11:A12"/>
    <mergeCell ref="O11:O13"/>
    <mergeCell ref="AK11:AK13"/>
    <mergeCell ref="AC11:AC13"/>
    <mergeCell ref="CF11:CF13"/>
    <mergeCell ref="BZ11:BZ13"/>
    <mergeCell ref="BM29:BT29"/>
    <mergeCell ref="CA11:CA13"/>
    <mergeCell ref="CD11:CD13"/>
    <mergeCell ref="AG29:AM29"/>
    <mergeCell ref="AP29:AQ29"/>
    <mergeCell ref="AN29:AO29"/>
    <mergeCell ref="AX11:AX13"/>
    <mergeCell ref="AL11:AL13"/>
    <mergeCell ref="BE29:BI29"/>
    <mergeCell ref="AV11:AV13"/>
    <mergeCell ref="A6:M6"/>
    <mergeCell ref="A7:M7"/>
    <mergeCell ref="A8:M8"/>
    <mergeCell ref="CH11:CH13"/>
    <mergeCell ref="AS29:AY29"/>
    <mergeCell ref="BB29:BD29"/>
    <mergeCell ref="BB11:BB13"/>
    <mergeCell ref="BC11:BC13"/>
  </mergeCells>
  <printOptions/>
  <pageMargins left="0.71" right="0.25" top="0.41" bottom="0.42" header="0.21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41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8.00390625" style="0" customWidth="1"/>
    <col min="2" max="2" width="12.00390625" style="0" customWidth="1"/>
    <col min="3" max="3" width="50.00390625" style="0" customWidth="1"/>
    <col min="4" max="4" width="6.75390625" style="0" customWidth="1"/>
    <col min="5" max="5" width="6.125" style="0" customWidth="1"/>
    <col min="6" max="6" width="5.875" style="0" customWidth="1"/>
    <col min="7" max="7" width="8.00390625" style="0" customWidth="1"/>
    <col min="8" max="8" width="7.375" style="0" customWidth="1"/>
    <col min="9" max="9" width="6.625" style="0" customWidth="1"/>
    <col min="10" max="10" width="6.25390625" style="0" customWidth="1"/>
    <col min="11" max="11" width="5.875" style="0" customWidth="1"/>
    <col min="12" max="12" width="6.25390625" style="0" customWidth="1"/>
    <col min="13" max="13" width="8.25390625" style="0" customWidth="1"/>
    <col min="14" max="85" width="6.75390625" style="0" hidden="1" customWidth="1"/>
    <col min="86" max="87" width="9.125" style="0" hidden="1" customWidth="1"/>
  </cols>
  <sheetData>
    <row r="1" spans="1:87" s="1" customFormat="1" ht="30.75" customHeight="1" thickBot="1">
      <c r="A1" s="110" t="s">
        <v>1</v>
      </c>
      <c r="B1" s="89" t="s">
        <v>2</v>
      </c>
      <c r="C1" s="88" t="s">
        <v>3</v>
      </c>
      <c r="D1" s="111" t="s">
        <v>4</v>
      </c>
      <c r="E1" s="88" t="s">
        <v>5</v>
      </c>
      <c r="F1" s="88"/>
      <c r="G1" s="88"/>
      <c r="H1" s="89" t="s">
        <v>8</v>
      </c>
      <c r="I1" s="89"/>
      <c r="J1" s="88" t="s">
        <v>7</v>
      </c>
      <c r="K1" s="88"/>
      <c r="L1" s="88"/>
      <c r="M1" s="111" t="s">
        <v>43</v>
      </c>
      <c r="N1" s="78" t="s">
        <v>44</v>
      </c>
      <c r="O1" s="78" t="s">
        <v>45</v>
      </c>
      <c r="P1" s="78" t="s">
        <v>46</v>
      </c>
      <c r="Q1" s="78" t="s">
        <v>47</v>
      </c>
      <c r="R1" s="78" t="s">
        <v>48</v>
      </c>
      <c r="S1" s="78" t="s">
        <v>49</v>
      </c>
      <c r="T1" s="78" t="s">
        <v>50</v>
      </c>
      <c r="U1" s="78" t="s">
        <v>51</v>
      </c>
      <c r="V1" s="78" t="s">
        <v>52</v>
      </c>
      <c r="W1" s="78" t="s">
        <v>53</v>
      </c>
      <c r="X1" s="78" t="s">
        <v>54</v>
      </c>
      <c r="Y1" s="78" t="s">
        <v>55</v>
      </c>
      <c r="Z1" s="78" t="s">
        <v>56</v>
      </c>
      <c r="AA1" s="78" t="s">
        <v>57</v>
      </c>
      <c r="AB1" s="78" t="s">
        <v>58</v>
      </c>
      <c r="AC1" s="78" t="s">
        <v>59</v>
      </c>
      <c r="AD1" s="78" t="s">
        <v>60</v>
      </c>
      <c r="AE1" s="78" t="s">
        <v>61</v>
      </c>
      <c r="AF1" s="78" t="s">
        <v>62</v>
      </c>
      <c r="AG1" s="78" t="s">
        <v>63</v>
      </c>
      <c r="AH1" s="78" t="s">
        <v>64</v>
      </c>
      <c r="AI1" s="78" t="s">
        <v>65</v>
      </c>
      <c r="AJ1" s="78" t="s">
        <v>66</v>
      </c>
      <c r="AK1" s="78" t="s">
        <v>67</v>
      </c>
      <c r="AL1" s="78" t="s">
        <v>68</v>
      </c>
      <c r="AM1" s="78" t="s">
        <v>69</v>
      </c>
      <c r="AN1" s="78" t="s">
        <v>70</v>
      </c>
      <c r="AO1" s="78" t="s">
        <v>71</v>
      </c>
      <c r="AP1" s="78" t="s">
        <v>72</v>
      </c>
      <c r="AQ1" s="78" t="s">
        <v>73</v>
      </c>
      <c r="AR1" s="78" t="s">
        <v>74</v>
      </c>
      <c r="AS1" s="78" t="s">
        <v>75</v>
      </c>
      <c r="AT1" s="78" t="s">
        <v>76</v>
      </c>
      <c r="AU1" s="78" t="s">
        <v>77</v>
      </c>
      <c r="AV1" s="78" t="s">
        <v>78</v>
      </c>
      <c r="AW1" s="78" t="s">
        <v>79</v>
      </c>
      <c r="AX1" s="78" t="s">
        <v>80</v>
      </c>
      <c r="AY1" s="78" t="s">
        <v>81</v>
      </c>
      <c r="AZ1" s="78" t="s">
        <v>82</v>
      </c>
      <c r="BA1" s="78" t="s">
        <v>83</v>
      </c>
      <c r="BB1" s="78" t="s">
        <v>84</v>
      </c>
      <c r="BC1" s="78" t="s">
        <v>85</v>
      </c>
      <c r="BD1" s="78" t="s">
        <v>86</v>
      </c>
      <c r="BE1" s="78" t="s">
        <v>87</v>
      </c>
      <c r="BF1" s="78" t="s">
        <v>88</v>
      </c>
      <c r="BG1" s="78" t="s">
        <v>89</v>
      </c>
      <c r="BH1" s="78" t="s">
        <v>90</v>
      </c>
      <c r="BI1" s="78" t="s">
        <v>91</v>
      </c>
      <c r="BJ1" s="78" t="s">
        <v>92</v>
      </c>
      <c r="BK1" s="78" t="s">
        <v>93</v>
      </c>
      <c r="BL1" s="78" t="s">
        <v>94</v>
      </c>
      <c r="BM1" s="78" t="s">
        <v>95</v>
      </c>
      <c r="BN1" s="78" t="s">
        <v>96</v>
      </c>
      <c r="BO1" s="78" t="s">
        <v>97</v>
      </c>
      <c r="BP1" s="78" t="s">
        <v>98</v>
      </c>
      <c r="BQ1" s="78" t="s">
        <v>99</v>
      </c>
      <c r="BR1" s="78" t="s">
        <v>100</v>
      </c>
      <c r="BS1" s="78" t="s">
        <v>101</v>
      </c>
      <c r="BT1" s="78" t="s">
        <v>102</v>
      </c>
      <c r="BU1" s="78" t="s">
        <v>103</v>
      </c>
      <c r="BV1" s="78" t="s">
        <v>104</v>
      </c>
      <c r="BW1" s="78" t="s">
        <v>36</v>
      </c>
      <c r="BX1" s="78" t="s">
        <v>37</v>
      </c>
      <c r="BY1" s="78" t="s">
        <v>105</v>
      </c>
      <c r="BZ1" s="78" t="s">
        <v>106</v>
      </c>
      <c r="CA1" s="78" t="s">
        <v>107</v>
      </c>
      <c r="CB1" s="78" t="s">
        <v>108</v>
      </c>
      <c r="CC1" s="78" t="s">
        <v>109</v>
      </c>
      <c r="CD1" s="78" t="s">
        <v>110</v>
      </c>
      <c r="CE1" s="78" t="s">
        <v>111</v>
      </c>
      <c r="CF1" s="78" t="s">
        <v>112</v>
      </c>
      <c r="CG1" s="78" t="s">
        <v>113</v>
      </c>
      <c r="CH1" s="106"/>
      <c r="CI1" s="106"/>
    </row>
    <row r="2" spans="1:87" s="1" customFormat="1" ht="16.5" customHeight="1" thickBot="1">
      <c r="A2" s="110"/>
      <c r="B2" s="89"/>
      <c r="C2" s="88"/>
      <c r="D2" s="112"/>
      <c r="E2" s="9" t="s">
        <v>9</v>
      </c>
      <c r="F2" s="9" t="s">
        <v>10</v>
      </c>
      <c r="G2" s="10" t="s">
        <v>11</v>
      </c>
      <c r="H2" s="10" t="s">
        <v>15</v>
      </c>
      <c r="I2" s="10" t="s">
        <v>16</v>
      </c>
      <c r="J2" s="10" t="s">
        <v>12</v>
      </c>
      <c r="K2" s="10" t="s">
        <v>13</v>
      </c>
      <c r="L2" s="10" t="s">
        <v>14</v>
      </c>
      <c r="M2" s="112"/>
      <c r="N2" s="78" t="s">
        <v>44</v>
      </c>
      <c r="O2" s="78" t="s">
        <v>45</v>
      </c>
      <c r="P2" s="78" t="s">
        <v>46</v>
      </c>
      <c r="Q2" s="78" t="s">
        <v>47</v>
      </c>
      <c r="R2" s="78" t="s">
        <v>48</v>
      </c>
      <c r="S2" s="78" t="s">
        <v>49</v>
      </c>
      <c r="T2" s="78" t="s">
        <v>50</v>
      </c>
      <c r="U2" s="78" t="s">
        <v>51</v>
      </c>
      <c r="V2" s="78" t="s">
        <v>52</v>
      </c>
      <c r="W2" s="78" t="s">
        <v>53</v>
      </c>
      <c r="X2" s="78" t="s">
        <v>54</v>
      </c>
      <c r="Y2" s="78" t="s">
        <v>55</v>
      </c>
      <c r="Z2" s="78" t="s">
        <v>56</v>
      </c>
      <c r="AA2" s="78" t="s">
        <v>57</v>
      </c>
      <c r="AB2" s="78" t="s">
        <v>58</v>
      </c>
      <c r="AC2" s="78" t="s">
        <v>59</v>
      </c>
      <c r="AD2" s="78" t="s">
        <v>60</v>
      </c>
      <c r="AE2" s="78" t="s">
        <v>61</v>
      </c>
      <c r="AF2" s="78" t="s">
        <v>62</v>
      </c>
      <c r="AG2" s="78" t="s">
        <v>63</v>
      </c>
      <c r="AH2" s="78" t="s">
        <v>64</v>
      </c>
      <c r="AI2" s="78" t="s">
        <v>65</v>
      </c>
      <c r="AJ2" s="78" t="s">
        <v>66</v>
      </c>
      <c r="AK2" s="78" t="s">
        <v>67</v>
      </c>
      <c r="AL2" s="78" t="s">
        <v>68</v>
      </c>
      <c r="AM2" s="78" t="s">
        <v>69</v>
      </c>
      <c r="AN2" s="78" t="s">
        <v>70</v>
      </c>
      <c r="AO2" s="78" t="s">
        <v>71</v>
      </c>
      <c r="AP2" s="78" t="s">
        <v>72</v>
      </c>
      <c r="AQ2" s="78" t="s">
        <v>73</v>
      </c>
      <c r="AR2" s="78" t="s">
        <v>74</v>
      </c>
      <c r="AS2" s="78" t="s">
        <v>75</v>
      </c>
      <c r="AT2" s="78" t="s">
        <v>76</v>
      </c>
      <c r="AU2" s="78" t="s">
        <v>77</v>
      </c>
      <c r="AV2" s="78" t="s">
        <v>78</v>
      </c>
      <c r="AW2" s="78" t="s">
        <v>79</v>
      </c>
      <c r="AX2" s="78" t="s">
        <v>80</v>
      </c>
      <c r="AY2" s="78" t="s">
        <v>81</v>
      </c>
      <c r="AZ2" s="78" t="s">
        <v>82</v>
      </c>
      <c r="BA2" s="78" t="s">
        <v>83</v>
      </c>
      <c r="BB2" s="78" t="s">
        <v>84</v>
      </c>
      <c r="BC2" s="78" t="s">
        <v>85</v>
      </c>
      <c r="BD2" s="78" t="s">
        <v>86</v>
      </c>
      <c r="BE2" s="78" t="s">
        <v>87</v>
      </c>
      <c r="BF2" s="78" t="s">
        <v>88</v>
      </c>
      <c r="BG2" s="78" t="s">
        <v>89</v>
      </c>
      <c r="BH2" s="78" t="s">
        <v>90</v>
      </c>
      <c r="BI2" s="78" t="s">
        <v>91</v>
      </c>
      <c r="BJ2" s="78" t="s">
        <v>92</v>
      </c>
      <c r="BK2" s="78" t="s">
        <v>93</v>
      </c>
      <c r="BL2" s="78" t="s">
        <v>94</v>
      </c>
      <c r="BM2" s="78" t="s">
        <v>95</v>
      </c>
      <c r="BN2" s="78" t="s">
        <v>96</v>
      </c>
      <c r="BO2" s="78" t="s">
        <v>97</v>
      </c>
      <c r="BP2" s="78" t="s">
        <v>98</v>
      </c>
      <c r="BQ2" s="78" t="s">
        <v>99</v>
      </c>
      <c r="BR2" s="78" t="s">
        <v>100</v>
      </c>
      <c r="BS2" s="78" t="s">
        <v>101</v>
      </c>
      <c r="BT2" s="78" t="s">
        <v>102</v>
      </c>
      <c r="BU2" s="78" t="s">
        <v>103</v>
      </c>
      <c r="BV2" s="78" t="s">
        <v>104</v>
      </c>
      <c r="BW2" s="78" t="s">
        <v>36</v>
      </c>
      <c r="BX2" s="78" t="s">
        <v>37</v>
      </c>
      <c r="BY2" s="78" t="s">
        <v>105</v>
      </c>
      <c r="BZ2" s="78" t="s">
        <v>106</v>
      </c>
      <c r="CA2" s="78" t="s">
        <v>107</v>
      </c>
      <c r="CB2" s="78" t="s">
        <v>108</v>
      </c>
      <c r="CC2" s="78" t="s">
        <v>109</v>
      </c>
      <c r="CD2" s="78" t="s">
        <v>110</v>
      </c>
      <c r="CE2" s="78" t="s">
        <v>111</v>
      </c>
      <c r="CF2" s="78" t="s">
        <v>112</v>
      </c>
      <c r="CG2" s="78" t="s">
        <v>113</v>
      </c>
      <c r="CH2" s="106"/>
      <c r="CI2" s="106"/>
    </row>
    <row r="3" spans="1:87" ht="16.5" thickBot="1">
      <c r="A3" s="107" t="s">
        <v>26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  <c r="N3" s="78" t="s">
        <v>44</v>
      </c>
      <c r="O3" s="78" t="s">
        <v>45</v>
      </c>
      <c r="P3" s="78" t="s">
        <v>46</v>
      </c>
      <c r="Q3" s="78" t="s">
        <v>47</v>
      </c>
      <c r="R3" s="78" t="s">
        <v>48</v>
      </c>
      <c r="S3" s="78" t="s">
        <v>49</v>
      </c>
      <c r="T3" s="78" t="s">
        <v>50</v>
      </c>
      <c r="U3" s="78" t="s">
        <v>51</v>
      </c>
      <c r="V3" s="78" t="s">
        <v>52</v>
      </c>
      <c r="W3" s="78" t="s">
        <v>53</v>
      </c>
      <c r="X3" s="78" t="s">
        <v>54</v>
      </c>
      <c r="Y3" s="78" t="s">
        <v>55</v>
      </c>
      <c r="Z3" s="78" t="s">
        <v>56</v>
      </c>
      <c r="AA3" s="78" t="s">
        <v>57</v>
      </c>
      <c r="AB3" s="78" t="s">
        <v>58</v>
      </c>
      <c r="AC3" s="78" t="s">
        <v>59</v>
      </c>
      <c r="AD3" s="78" t="s">
        <v>60</v>
      </c>
      <c r="AE3" s="78" t="s">
        <v>61</v>
      </c>
      <c r="AF3" s="78" t="s">
        <v>62</v>
      </c>
      <c r="AG3" s="78" t="s">
        <v>63</v>
      </c>
      <c r="AH3" s="78" t="s">
        <v>64</v>
      </c>
      <c r="AI3" s="78" t="s">
        <v>65</v>
      </c>
      <c r="AJ3" s="78" t="s">
        <v>66</v>
      </c>
      <c r="AK3" s="78" t="s">
        <v>67</v>
      </c>
      <c r="AL3" s="78" t="s">
        <v>68</v>
      </c>
      <c r="AM3" s="78" t="s">
        <v>69</v>
      </c>
      <c r="AN3" s="78" t="s">
        <v>70</v>
      </c>
      <c r="AO3" s="78" t="s">
        <v>71</v>
      </c>
      <c r="AP3" s="78" t="s">
        <v>72</v>
      </c>
      <c r="AQ3" s="78" t="s">
        <v>73</v>
      </c>
      <c r="AR3" s="78" t="s">
        <v>74</v>
      </c>
      <c r="AS3" s="78" t="s">
        <v>75</v>
      </c>
      <c r="AT3" s="78" t="s">
        <v>76</v>
      </c>
      <c r="AU3" s="78" t="s">
        <v>77</v>
      </c>
      <c r="AV3" s="78" t="s">
        <v>78</v>
      </c>
      <c r="AW3" s="78" t="s">
        <v>79</v>
      </c>
      <c r="AX3" s="78" t="s">
        <v>80</v>
      </c>
      <c r="AY3" s="78" t="s">
        <v>81</v>
      </c>
      <c r="AZ3" s="78" t="s">
        <v>82</v>
      </c>
      <c r="BA3" s="78" t="s">
        <v>83</v>
      </c>
      <c r="BB3" s="78" t="s">
        <v>84</v>
      </c>
      <c r="BC3" s="78" t="s">
        <v>85</v>
      </c>
      <c r="BD3" s="78" t="s">
        <v>86</v>
      </c>
      <c r="BE3" s="78" t="s">
        <v>87</v>
      </c>
      <c r="BF3" s="78" t="s">
        <v>88</v>
      </c>
      <c r="BG3" s="78" t="s">
        <v>89</v>
      </c>
      <c r="BH3" s="78" t="s">
        <v>90</v>
      </c>
      <c r="BI3" s="78" t="s">
        <v>91</v>
      </c>
      <c r="BJ3" s="78" t="s">
        <v>92</v>
      </c>
      <c r="BK3" s="78" t="s">
        <v>93</v>
      </c>
      <c r="BL3" s="78" t="s">
        <v>94</v>
      </c>
      <c r="BM3" s="78" t="s">
        <v>95</v>
      </c>
      <c r="BN3" s="78" t="s">
        <v>96</v>
      </c>
      <c r="BO3" s="78" t="s">
        <v>97</v>
      </c>
      <c r="BP3" s="78" t="s">
        <v>98</v>
      </c>
      <c r="BQ3" s="78" t="s">
        <v>99</v>
      </c>
      <c r="BR3" s="78" t="s">
        <v>100</v>
      </c>
      <c r="BS3" s="78" t="s">
        <v>101</v>
      </c>
      <c r="BT3" s="78" t="s">
        <v>102</v>
      </c>
      <c r="BU3" s="78" t="s">
        <v>103</v>
      </c>
      <c r="BV3" s="78" t="s">
        <v>104</v>
      </c>
      <c r="BW3" s="78" t="s">
        <v>36</v>
      </c>
      <c r="BX3" s="78" t="s">
        <v>37</v>
      </c>
      <c r="BY3" s="78" t="s">
        <v>105</v>
      </c>
      <c r="BZ3" s="78" t="s">
        <v>106</v>
      </c>
      <c r="CA3" s="78" t="s">
        <v>107</v>
      </c>
      <c r="CB3" s="78" t="s">
        <v>108</v>
      </c>
      <c r="CC3" s="78" t="s">
        <v>109</v>
      </c>
      <c r="CD3" s="78" t="s">
        <v>110</v>
      </c>
      <c r="CE3" s="78" t="s">
        <v>111</v>
      </c>
      <c r="CF3" s="78" t="s">
        <v>112</v>
      </c>
      <c r="CG3" s="78" t="s">
        <v>113</v>
      </c>
      <c r="CH3" s="106"/>
      <c r="CI3" s="106"/>
    </row>
    <row r="4" spans="1:85" ht="12.75">
      <c r="A4" s="14" t="s">
        <v>155</v>
      </c>
      <c r="B4" s="93" t="s">
        <v>17</v>
      </c>
      <c r="C4" s="7" t="s">
        <v>121</v>
      </c>
      <c r="D4" s="4">
        <v>180</v>
      </c>
      <c r="E4" s="39">
        <v>3.06</v>
      </c>
      <c r="F4" s="39">
        <v>3.33</v>
      </c>
      <c r="G4" s="39">
        <v>10.8</v>
      </c>
      <c r="H4" s="39">
        <v>79.7</v>
      </c>
      <c r="I4" s="39">
        <v>0.23</v>
      </c>
      <c r="J4" s="39">
        <v>0.04</v>
      </c>
      <c r="K4" s="39">
        <v>0.1</v>
      </c>
      <c r="L4" s="39">
        <v>0.4</v>
      </c>
      <c r="M4" s="39">
        <v>85.5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3</v>
      </c>
      <c r="V4">
        <v>0</v>
      </c>
      <c r="W4">
        <v>11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30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0.25</v>
      </c>
      <c r="CD4">
        <v>0</v>
      </c>
      <c r="CE4">
        <v>0</v>
      </c>
      <c r="CF4">
        <v>0</v>
      </c>
      <c r="CG4">
        <v>0</v>
      </c>
    </row>
    <row r="5" spans="1:77" ht="12" customHeight="1">
      <c r="A5" s="15" t="s">
        <v>134</v>
      </c>
      <c r="B5" s="94"/>
      <c r="C5" s="5" t="s">
        <v>39</v>
      </c>
      <c r="D5" s="6">
        <v>150</v>
      </c>
      <c r="E5" s="40">
        <v>2.25</v>
      </c>
      <c r="F5" s="40">
        <v>2.2</v>
      </c>
      <c r="G5" s="40">
        <v>10.1</v>
      </c>
      <c r="H5" s="40">
        <v>79.4</v>
      </c>
      <c r="I5" s="40">
        <v>0.08</v>
      </c>
      <c r="J5" s="40">
        <v>0.02</v>
      </c>
      <c r="K5" s="40">
        <v>0.1</v>
      </c>
      <c r="L5" s="40">
        <v>0.4</v>
      </c>
      <c r="M5" s="40">
        <v>67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90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9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1.8</v>
      </c>
    </row>
    <row r="6" spans="1:86" ht="13.5" thickBot="1">
      <c r="A6" s="16" t="s">
        <v>135</v>
      </c>
      <c r="B6" s="95"/>
      <c r="C6" s="8" t="s">
        <v>151</v>
      </c>
      <c r="D6" s="3">
        <v>30</v>
      </c>
      <c r="E6" s="41">
        <v>3.333333333333333</v>
      </c>
      <c r="F6" s="41">
        <v>4.4</v>
      </c>
      <c r="G6" s="41">
        <v>9.4</v>
      </c>
      <c r="H6" s="41">
        <v>67.46666666666667</v>
      </c>
      <c r="I6" s="41">
        <v>0.05333333333333334</v>
      </c>
      <c r="J6" s="41">
        <v>0</v>
      </c>
      <c r="K6" s="41">
        <v>0.02666666666666667</v>
      </c>
      <c r="L6" s="41">
        <v>0.04666666666666667</v>
      </c>
      <c r="M6" s="50">
        <v>91.33333333333333</v>
      </c>
      <c r="N6" s="22"/>
      <c r="O6" s="22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>
        <v>10</v>
      </c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>
        <v>30</v>
      </c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</row>
    <row r="7" spans="1:13" ht="13.5" thickBot="1">
      <c r="A7" s="89" t="s">
        <v>22</v>
      </c>
      <c r="B7" s="89"/>
      <c r="C7" s="89"/>
      <c r="D7" s="89"/>
      <c r="E7" s="13">
        <f aca="true" t="shared" si="0" ref="E7:M7">SUM(E4:E6)</f>
        <v>8.643333333333334</v>
      </c>
      <c r="F7" s="13">
        <f t="shared" si="0"/>
        <v>9.93</v>
      </c>
      <c r="G7" s="13">
        <f t="shared" si="0"/>
        <v>30.299999999999997</v>
      </c>
      <c r="H7" s="13">
        <f t="shared" si="0"/>
        <v>226.5666666666667</v>
      </c>
      <c r="I7" s="13">
        <f t="shared" si="0"/>
        <v>0.36333333333333334</v>
      </c>
      <c r="J7" s="13">
        <f t="shared" si="0"/>
        <v>0.06</v>
      </c>
      <c r="K7" s="13">
        <f t="shared" si="0"/>
        <v>0.22666666666666668</v>
      </c>
      <c r="L7" s="13">
        <f t="shared" si="0"/>
        <v>0.8466666666666667</v>
      </c>
      <c r="M7" s="69">
        <f t="shared" si="0"/>
        <v>243.83333333333331</v>
      </c>
    </row>
    <row r="8" spans="1:13" ht="13.5" customHeight="1" thickBot="1">
      <c r="A8" s="117" t="s">
        <v>18</v>
      </c>
      <c r="B8" s="118"/>
      <c r="C8" s="12" t="s">
        <v>152</v>
      </c>
      <c r="D8" s="11">
        <v>100</v>
      </c>
      <c r="E8" s="42">
        <v>0.4</v>
      </c>
      <c r="F8" s="42">
        <v>0.4</v>
      </c>
      <c r="G8" s="42">
        <v>9.8</v>
      </c>
      <c r="H8" s="42">
        <v>16</v>
      </c>
      <c r="I8" s="48">
        <v>2.2</v>
      </c>
      <c r="J8" s="42">
        <v>0.03</v>
      </c>
      <c r="K8" s="42">
        <v>0</v>
      </c>
      <c r="L8" s="42">
        <v>10</v>
      </c>
      <c r="M8" s="40">
        <v>42.7</v>
      </c>
    </row>
    <row r="9" spans="1:81" ht="12.75">
      <c r="A9" s="15" t="s">
        <v>137</v>
      </c>
      <c r="B9" s="93" t="s">
        <v>19</v>
      </c>
      <c r="C9" s="5" t="s">
        <v>118</v>
      </c>
      <c r="D9" s="6">
        <v>200</v>
      </c>
      <c r="E9" s="40">
        <v>7.2</v>
      </c>
      <c r="F9" s="40">
        <v>4.1</v>
      </c>
      <c r="G9" s="40">
        <v>13</v>
      </c>
      <c r="H9" s="40">
        <v>72.97</v>
      </c>
      <c r="I9" s="40">
        <v>1.62</v>
      </c>
      <c r="J9" s="40">
        <v>0.14</v>
      </c>
      <c r="K9" s="40">
        <v>0.12</v>
      </c>
      <c r="L9" s="40">
        <v>15.4</v>
      </c>
      <c r="M9" s="39">
        <v>119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12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28</v>
      </c>
      <c r="BM9">
        <v>0</v>
      </c>
      <c r="BN9">
        <v>2</v>
      </c>
      <c r="BO9">
        <v>2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1</v>
      </c>
    </row>
    <row r="10" spans="1:85" ht="12.75">
      <c r="A10" s="15" t="s">
        <v>210</v>
      </c>
      <c r="B10" s="94"/>
      <c r="C10" s="5" t="s">
        <v>212</v>
      </c>
      <c r="D10" s="6">
        <v>70</v>
      </c>
      <c r="E10" s="40">
        <v>14</v>
      </c>
      <c r="F10" s="40">
        <v>13.7</v>
      </c>
      <c r="G10" s="40">
        <v>2.3</v>
      </c>
      <c r="H10" s="40">
        <v>10.5</v>
      </c>
      <c r="I10" s="40">
        <v>1.9</v>
      </c>
      <c r="J10" s="40">
        <v>0.02</v>
      </c>
      <c r="K10" s="40">
        <v>0.1</v>
      </c>
      <c r="L10" s="40">
        <v>0</v>
      </c>
      <c r="M10" s="40">
        <v>180.6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3.6</v>
      </c>
      <c r="W10">
        <v>0</v>
      </c>
      <c r="X10">
        <v>0</v>
      </c>
      <c r="Y10">
        <v>0</v>
      </c>
      <c r="Z10">
        <v>0</v>
      </c>
      <c r="AA10">
        <v>0</v>
      </c>
      <c r="AB10">
        <v>4.5</v>
      </c>
      <c r="AC10">
        <v>0</v>
      </c>
      <c r="AD10">
        <v>0</v>
      </c>
      <c r="AE10">
        <v>0</v>
      </c>
      <c r="AF10">
        <v>1.8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18</v>
      </c>
      <c r="BM10">
        <v>28.8</v>
      </c>
      <c r="BN10">
        <v>3.6</v>
      </c>
      <c r="BO10">
        <v>7.2</v>
      </c>
      <c r="BP10">
        <v>0</v>
      </c>
      <c r="BQ10">
        <v>0</v>
      </c>
      <c r="BR10">
        <v>21.599999999999998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0.9</v>
      </c>
      <c r="CD10">
        <v>0</v>
      </c>
      <c r="CE10">
        <v>0</v>
      </c>
      <c r="CF10">
        <v>0</v>
      </c>
      <c r="CG10">
        <v>0</v>
      </c>
    </row>
    <row r="11" spans="1:85" s="71" customFormat="1" ht="12.75">
      <c r="A11" s="15" t="s">
        <v>143</v>
      </c>
      <c r="B11" s="94"/>
      <c r="C11" s="5" t="s">
        <v>123</v>
      </c>
      <c r="D11" s="6">
        <v>130</v>
      </c>
      <c r="E11" s="40">
        <v>7.45</v>
      </c>
      <c r="F11" s="40">
        <v>5.89</v>
      </c>
      <c r="G11" s="40">
        <v>32.8</v>
      </c>
      <c r="H11" s="40">
        <v>50.27</v>
      </c>
      <c r="I11" s="40">
        <v>4.08</v>
      </c>
      <c r="J11" s="40">
        <v>0.22</v>
      </c>
      <c r="K11" s="40">
        <v>0.13</v>
      </c>
      <c r="L11" s="40">
        <v>6.24</v>
      </c>
      <c r="M11" s="40">
        <v>217</v>
      </c>
      <c r="N11" s="71">
        <v>48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6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36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0</v>
      </c>
      <c r="BN11" s="71">
        <v>9</v>
      </c>
      <c r="BO11" s="71">
        <v>18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0</v>
      </c>
      <c r="CA11" s="71">
        <v>0</v>
      </c>
      <c r="CB11" s="71">
        <v>0</v>
      </c>
      <c r="CC11" s="71">
        <v>0.9</v>
      </c>
      <c r="CD11" s="71">
        <v>0</v>
      </c>
      <c r="CE11" s="71">
        <v>0</v>
      </c>
      <c r="CF11" s="71">
        <v>0</v>
      </c>
      <c r="CG11" s="71">
        <v>0</v>
      </c>
    </row>
    <row r="12" spans="1:86" ht="12.75">
      <c r="A12" s="15" t="s">
        <v>136</v>
      </c>
      <c r="B12" s="94"/>
      <c r="C12" s="5" t="s">
        <v>117</v>
      </c>
      <c r="D12" s="6">
        <v>180</v>
      </c>
      <c r="E12" s="40">
        <v>0.44</v>
      </c>
      <c r="F12" s="40">
        <v>0.02</v>
      </c>
      <c r="G12" s="40">
        <v>16.44</v>
      </c>
      <c r="H12" s="40">
        <v>13</v>
      </c>
      <c r="I12" s="40">
        <v>0.3</v>
      </c>
      <c r="J12" s="40">
        <v>0.01</v>
      </c>
      <c r="K12" s="40">
        <v>0.01</v>
      </c>
      <c r="L12" s="40">
        <v>0.14</v>
      </c>
      <c r="M12" s="46">
        <v>65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2.666666666666667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35.333333333333336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0.6666666666666667</v>
      </c>
      <c r="CD12" s="58">
        <v>0</v>
      </c>
      <c r="CE12" s="58">
        <v>0</v>
      </c>
      <c r="CF12" s="58">
        <v>0</v>
      </c>
      <c r="CG12" s="58">
        <v>0</v>
      </c>
      <c r="CH12" s="57"/>
    </row>
    <row r="13" spans="1:57" ht="12.75">
      <c r="A13" s="15"/>
      <c r="B13" s="94"/>
      <c r="C13" s="8" t="s">
        <v>36</v>
      </c>
      <c r="D13" s="3">
        <v>10</v>
      </c>
      <c r="E13" s="41">
        <v>0.66</v>
      </c>
      <c r="F13" s="41">
        <v>0.07</v>
      </c>
      <c r="G13" s="41">
        <v>4.67</v>
      </c>
      <c r="H13" s="41">
        <v>1.5</v>
      </c>
      <c r="I13" s="41">
        <v>0.15</v>
      </c>
      <c r="J13" s="41">
        <v>0.01</v>
      </c>
      <c r="K13" s="41">
        <v>0</v>
      </c>
      <c r="L13" s="41">
        <v>0</v>
      </c>
      <c r="M13" s="50">
        <v>22.35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18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7.2</v>
      </c>
      <c r="BB13">
        <v>0</v>
      </c>
      <c r="BC13">
        <v>0</v>
      </c>
      <c r="BD13">
        <v>0</v>
      </c>
      <c r="BE13">
        <v>18</v>
      </c>
    </row>
    <row r="14" spans="1:88" ht="13.5" thickBot="1">
      <c r="A14" s="16"/>
      <c r="B14" s="95"/>
      <c r="C14" s="8" t="s">
        <v>37</v>
      </c>
      <c r="D14" s="3">
        <v>30</v>
      </c>
      <c r="E14" s="44">
        <v>1.98</v>
      </c>
      <c r="F14" s="44">
        <v>0.36</v>
      </c>
      <c r="G14" s="44">
        <v>10.02</v>
      </c>
      <c r="H14" s="44">
        <v>10.5</v>
      </c>
      <c r="I14" s="44">
        <v>1.17</v>
      </c>
      <c r="J14" s="44">
        <v>0.052500000000000005</v>
      </c>
      <c r="K14" s="44">
        <v>0.024</v>
      </c>
      <c r="L14" s="44">
        <v>0</v>
      </c>
      <c r="M14" s="51">
        <v>52.125</v>
      </c>
      <c r="N14" s="22">
        <v>0</v>
      </c>
      <c r="O14" s="22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30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/>
      <c r="CI14" s="20"/>
      <c r="CJ14" s="1"/>
    </row>
    <row r="15" spans="1:13" ht="13.5" thickBot="1">
      <c r="A15" s="89" t="s">
        <v>23</v>
      </c>
      <c r="B15" s="89"/>
      <c r="C15" s="89"/>
      <c r="D15" s="89"/>
      <c r="E15" s="13">
        <f aca="true" t="shared" si="1" ref="E15:M15">SUM(E9:E14)</f>
        <v>31.73</v>
      </c>
      <c r="F15" s="13">
        <f t="shared" si="1"/>
        <v>24.139999999999997</v>
      </c>
      <c r="G15" s="13">
        <f t="shared" si="1"/>
        <v>79.22999999999999</v>
      </c>
      <c r="H15" s="13">
        <f t="shared" si="1"/>
        <v>158.74</v>
      </c>
      <c r="I15" s="13">
        <f t="shared" si="1"/>
        <v>9.219999999999999</v>
      </c>
      <c r="J15" s="13">
        <f t="shared" si="1"/>
        <v>0.4525</v>
      </c>
      <c r="K15" s="13">
        <f t="shared" si="1"/>
        <v>0.384</v>
      </c>
      <c r="L15" s="13">
        <f t="shared" si="1"/>
        <v>21.78</v>
      </c>
      <c r="M15" s="13">
        <f t="shared" si="1"/>
        <v>656.075</v>
      </c>
    </row>
    <row r="16" spans="1:82" ht="12.75">
      <c r="A16" s="15" t="s">
        <v>198</v>
      </c>
      <c r="B16" s="94" t="s">
        <v>20</v>
      </c>
      <c r="C16" s="64" t="s">
        <v>197</v>
      </c>
      <c r="D16" s="6">
        <v>100</v>
      </c>
      <c r="E16" s="40">
        <v>17.1</v>
      </c>
      <c r="F16" s="40">
        <v>9.5</v>
      </c>
      <c r="G16" s="40">
        <v>20.8</v>
      </c>
      <c r="H16" s="40">
        <v>135.9</v>
      </c>
      <c r="I16" s="40">
        <v>0.6</v>
      </c>
      <c r="J16" s="40">
        <v>0</v>
      </c>
      <c r="K16" s="40">
        <v>0.2</v>
      </c>
      <c r="L16" s="40">
        <v>0.2</v>
      </c>
      <c r="M16" s="40">
        <v>237</v>
      </c>
      <c r="V16">
        <v>3.1</v>
      </c>
      <c r="W16">
        <v>19</v>
      </c>
      <c r="AE16">
        <v>1.6</v>
      </c>
      <c r="AF16">
        <v>45</v>
      </c>
      <c r="AR16">
        <v>4.4</v>
      </c>
      <c r="CC16">
        <v>0.7</v>
      </c>
      <c r="CD16">
        <v>0.7</v>
      </c>
    </row>
    <row r="17" spans="1:13" ht="12.75">
      <c r="A17" s="15"/>
      <c r="B17" s="94"/>
      <c r="C17" s="8" t="s">
        <v>36</v>
      </c>
      <c r="D17" s="3">
        <v>10</v>
      </c>
      <c r="E17" s="40">
        <v>0.66</v>
      </c>
      <c r="F17" s="40" t="s">
        <v>154</v>
      </c>
      <c r="G17" s="40">
        <v>4.67</v>
      </c>
      <c r="H17" s="40">
        <v>1.5</v>
      </c>
      <c r="I17" s="40">
        <v>0.15</v>
      </c>
      <c r="J17" s="40">
        <v>0.01</v>
      </c>
      <c r="K17" s="40">
        <v>0</v>
      </c>
      <c r="L17" s="40">
        <v>0</v>
      </c>
      <c r="M17" s="40">
        <v>22.35</v>
      </c>
    </row>
    <row r="18" spans="1:79" ht="13.5" thickBot="1">
      <c r="A18" s="15" t="s">
        <v>133</v>
      </c>
      <c r="B18" s="94"/>
      <c r="C18" s="8" t="s">
        <v>40</v>
      </c>
      <c r="D18" s="3">
        <v>150</v>
      </c>
      <c r="E18" s="40">
        <v>0</v>
      </c>
      <c r="F18" s="40">
        <v>0</v>
      </c>
      <c r="G18" s="40">
        <v>6.83</v>
      </c>
      <c r="H18" s="40">
        <v>0.195</v>
      </c>
      <c r="I18" s="40">
        <v>0.02</v>
      </c>
      <c r="J18" s="40">
        <v>0</v>
      </c>
      <c r="K18" s="40">
        <v>0</v>
      </c>
      <c r="L18" s="40">
        <v>0</v>
      </c>
      <c r="M18" s="40">
        <v>26.3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9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0.18</v>
      </c>
    </row>
    <row r="19" spans="1:13" ht="13.5" thickBot="1">
      <c r="A19" s="89" t="s">
        <v>24</v>
      </c>
      <c r="B19" s="89"/>
      <c r="C19" s="89"/>
      <c r="D19" s="89"/>
      <c r="E19" s="13">
        <f aca="true" t="shared" si="2" ref="E19:M19">SUM(E16:E18)</f>
        <v>17.76</v>
      </c>
      <c r="F19" s="13">
        <f t="shared" si="2"/>
        <v>9.5</v>
      </c>
      <c r="G19" s="13">
        <f t="shared" si="2"/>
        <v>32.3</v>
      </c>
      <c r="H19" s="13">
        <f t="shared" si="2"/>
        <v>137.595</v>
      </c>
      <c r="I19" s="13">
        <f t="shared" si="2"/>
        <v>0.77</v>
      </c>
      <c r="J19" s="13">
        <f t="shared" si="2"/>
        <v>0.01</v>
      </c>
      <c r="K19" s="13">
        <f t="shared" si="2"/>
        <v>0.2</v>
      </c>
      <c r="L19" s="13">
        <f t="shared" si="2"/>
        <v>0.2</v>
      </c>
      <c r="M19" s="13">
        <f t="shared" si="2"/>
        <v>285.65000000000003</v>
      </c>
    </row>
    <row r="20" spans="1:82" ht="13.5" thickBot="1">
      <c r="A20" s="89" t="s">
        <v>21</v>
      </c>
      <c r="B20" s="89"/>
      <c r="C20" s="89"/>
      <c r="D20" s="89"/>
      <c r="E20" s="13">
        <f aca="true" t="shared" si="3" ref="E20:M20">SUM(E7+E15+E19+E8)</f>
        <v>58.53333333333334</v>
      </c>
      <c r="F20" s="13">
        <f t="shared" si="3"/>
        <v>43.96999999999999</v>
      </c>
      <c r="G20" s="13">
        <f t="shared" si="3"/>
        <v>151.63</v>
      </c>
      <c r="H20" s="13">
        <f t="shared" si="3"/>
        <v>538.9016666666668</v>
      </c>
      <c r="I20" s="13">
        <f t="shared" si="3"/>
        <v>12.553333333333331</v>
      </c>
      <c r="J20" s="13">
        <f t="shared" si="3"/>
        <v>0.5525</v>
      </c>
      <c r="K20" s="13">
        <f t="shared" si="3"/>
        <v>0.8106666666666666</v>
      </c>
      <c r="L20" s="13">
        <f t="shared" si="3"/>
        <v>32.82666666666667</v>
      </c>
      <c r="M20" s="67">
        <f t="shared" si="3"/>
        <v>1228.2583333333334</v>
      </c>
      <c r="N20" s="22">
        <f>SUM(N4:N19)</f>
        <v>48</v>
      </c>
      <c r="O20" s="22">
        <f>SUM(O4:O19)</f>
        <v>0</v>
      </c>
      <c r="P20" s="20"/>
      <c r="Q20" s="77">
        <f>SUM(Q4:R19)</f>
        <v>0</v>
      </c>
      <c r="R20" s="77"/>
      <c r="S20" s="77">
        <f>SUM(S4:T19)</f>
        <v>0</v>
      </c>
      <c r="T20" s="77"/>
      <c r="U20" s="22">
        <f>SUM(U4:U19)</f>
        <v>11.666666666666668</v>
      </c>
      <c r="V20" s="22">
        <f>SUM(V4:V19)</f>
        <v>7.699999999999999</v>
      </c>
      <c r="W20" s="102">
        <f>SUM(W4:AA19)</f>
        <v>120</v>
      </c>
      <c r="X20" s="102"/>
      <c r="Y20" s="102"/>
      <c r="Z20" s="102"/>
      <c r="AA20" s="102"/>
      <c r="AB20" s="22">
        <f>SUM(AB4:AB19)</f>
        <v>4.5</v>
      </c>
      <c r="AC20" s="22">
        <f>SUM(AC4:AC19)</f>
        <v>0</v>
      </c>
      <c r="AD20" s="22">
        <f>SUM(AD4:AD19)</f>
        <v>10</v>
      </c>
      <c r="AE20" s="22">
        <f>SUM(AE4:AE19)</f>
        <v>31.6</v>
      </c>
      <c r="AF20" s="22">
        <f>SUM(AF4:AF19)</f>
        <v>46.8</v>
      </c>
      <c r="AG20" s="77">
        <f>SUM(AG4:AM19,AP4:AQ19)</f>
        <v>71.33333333333334</v>
      </c>
      <c r="AH20" s="77"/>
      <c r="AI20" s="77"/>
      <c r="AJ20" s="77"/>
      <c r="AK20" s="77"/>
      <c r="AL20" s="77"/>
      <c r="AM20" s="77"/>
      <c r="AN20" s="77">
        <f>SUM(AN4:AO19)</f>
        <v>12</v>
      </c>
      <c r="AO20" s="77"/>
      <c r="AP20" s="77"/>
      <c r="AQ20" s="77"/>
      <c r="AR20" s="22">
        <f>SUM(AR4:AR19)</f>
        <v>40.4</v>
      </c>
      <c r="AS20" s="77">
        <f>SUM(AS4:AY19)</f>
        <v>0</v>
      </c>
      <c r="AT20" s="77"/>
      <c r="AU20" s="77"/>
      <c r="AV20" s="77"/>
      <c r="AW20" s="77"/>
      <c r="AX20" s="77"/>
      <c r="AY20" s="77"/>
      <c r="AZ20" s="20"/>
      <c r="BA20" s="22">
        <f>SUM(BA4:BA19)</f>
        <v>7.2</v>
      </c>
      <c r="BB20" s="77">
        <f>SUM(BB4:BD19)</f>
        <v>0</v>
      </c>
      <c r="BC20" s="77"/>
      <c r="BD20" s="77"/>
      <c r="BE20" s="77">
        <f>SUM(BE4:BI19)</f>
        <v>18</v>
      </c>
      <c r="BF20" s="77"/>
      <c r="BG20" s="77"/>
      <c r="BH20" s="77"/>
      <c r="BI20" s="77"/>
      <c r="BJ20" s="20"/>
      <c r="BK20" s="20"/>
      <c r="BL20" s="22">
        <f>SUM(BL4:BL19)</f>
        <v>46</v>
      </c>
      <c r="BM20" s="77">
        <f>SUM(BM4:BT19,BJ4:BK19)</f>
        <v>92.2</v>
      </c>
      <c r="BN20" s="77"/>
      <c r="BO20" s="77"/>
      <c r="BP20" s="77"/>
      <c r="BQ20" s="77"/>
      <c r="BR20" s="77"/>
      <c r="BS20" s="77"/>
      <c r="BT20" s="77"/>
      <c r="BU20" s="20"/>
      <c r="BV20" s="20"/>
      <c r="BW20" s="22">
        <f aca="true" t="shared" si="4" ref="BW20:CD20">SUM(BW4:BW19)</f>
        <v>30</v>
      </c>
      <c r="BX20" s="22">
        <f t="shared" si="4"/>
        <v>30</v>
      </c>
      <c r="BY20" s="22">
        <f t="shared" si="4"/>
        <v>1.8</v>
      </c>
      <c r="BZ20" s="22">
        <f t="shared" si="4"/>
        <v>0</v>
      </c>
      <c r="CA20" s="22">
        <f t="shared" si="4"/>
        <v>0.18</v>
      </c>
      <c r="CB20" s="22">
        <f t="shared" si="4"/>
        <v>0</v>
      </c>
      <c r="CC20" s="22">
        <f t="shared" si="4"/>
        <v>4.416666666666667</v>
      </c>
      <c r="CD20" s="22">
        <f t="shared" si="4"/>
        <v>0.7</v>
      </c>
    </row>
    <row r="21" spans="1:13" s="1" customFormat="1" ht="13.5" hidden="1" thickBot="1">
      <c r="A21" s="89" t="s">
        <v>42</v>
      </c>
      <c r="B21" s="89"/>
      <c r="C21" s="89"/>
      <c r="D21" s="89"/>
      <c r="E21" s="52">
        <f>E20/0.42-100</f>
        <v>39.365079365079396</v>
      </c>
      <c r="F21" s="52">
        <f>F20/0.3525-100</f>
        <v>24.73758865248226</v>
      </c>
      <c r="G21" s="52">
        <f>G20/1.5225-100</f>
        <v>-0.4072249589491008</v>
      </c>
      <c r="H21" s="13">
        <f>H20/8-100</f>
        <v>-32.637291666666655</v>
      </c>
      <c r="I21" s="13">
        <f>I20/0.08-100</f>
        <v>56.91666666666663</v>
      </c>
      <c r="J21" s="13">
        <f>J20/0.008-100</f>
        <v>-30.9375</v>
      </c>
      <c r="K21" s="13">
        <f>K20/0.01-100</f>
        <v>-18.933333333333337</v>
      </c>
      <c r="L21" s="13">
        <f>L20/0.45-100</f>
        <v>-27.05185185185185</v>
      </c>
      <c r="M21" s="52">
        <f>M20/10.5-100</f>
        <v>16.976984126984135</v>
      </c>
    </row>
    <row r="22" spans="1:13" ht="16.5" thickBot="1">
      <c r="A22" s="107" t="s">
        <v>27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81" ht="12.75">
      <c r="A23" s="14" t="s">
        <v>175</v>
      </c>
      <c r="B23" s="93" t="s">
        <v>17</v>
      </c>
      <c r="C23" s="7" t="s">
        <v>176</v>
      </c>
      <c r="D23" s="4">
        <v>180</v>
      </c>
      <c r="E23" s="39">
        <v>5.74</v>
      </c>
      <c r="F23" s="39">
        <v>6.7</v>
      </c>
      <c r="G23" s="39">
        <v>24.48</v>
      </c>
      <c r="H23" s="39">
        <v>94.24</v>
      </c>
      <c r="I23" s="39">
        <v>1.11</v>
      </c>
      <c r="J23" s="39">
        <v>0.13</v>
      </c>
      <c r="K23" s="39">
        <v>0.12</v>
      </c>
      <c r="L23" s="39">
        <v>0.37</v>
      </c>
      <c r="M23" s="39">
        <v>182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3.6</v>
      </c>
      <c r="V23">
        <v>0</v>
      </c>
      <c r="W23">
        <v>91.8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13.5</v>
      </c>
      <c r="AM23">
        <v>9.9</v>
      </c>
      <c r="AN23">
        <v>0</v>
      </c>
      <c r="AO23">
        <v>0</v>
      </c>
      <c r="AP23">
        <v>0</v>
      </c>
      <c r="AQ23">
        <v>0</v>
      </c>
      <c r="AR23">
        <v>4.5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0.72</v>
      </c>
    </row>
    <row r="24" spans="1:27" ht="12.75" customHeight="1">
      <c r="A24" s="15" t="s">
        <v>145</v>
      </c>
      <c r="B24" s="94"/>
      <c r="C24" s="8" t="s">
        <v>38</v>
      </c>
      <c r="D24" s="3">
        <v>150</v>
      </c>
      <c r="E24" s="40">
        <v>1.05</v>
      </c>
      <c r="F24" s="40">
        <v>1.05</v>
      </c>
      <c r="G24" s="40">
        <v>8.4</v>
      </c>
      <c r="H24" s="40">
        <v>39.8</v>
      </c>
      <c r="I24" s="40">
        <v>0.05</v>
      </c>
      <c r="J24" s="40">
        <v>0.01</v>
      </c>
      <c r="K24" s="40">
        <v>0.05</v>
      </c>
      <c r="L24" s="40">
        <v>0.2</v>
      </c>
      <c r="M24" s="40">
        <v>45.8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180</v>
      </c>
    </row>
    <row r="25" spans="1:85" ht="13.5" thickBot="1">
      <c r="A25" s="16" t="s">
        <v>130</v>
      </c>
      <c r="B25" s="95"/>
      <c r="C25" s="8" t="s">
        <v>156</v>
      </c>
      <c r="D25" s="3">
        <v>30</v>
      </c>
      <c r="E25" s="3">
        <v>1.9500000000000002</v>
      </c>
      <c r="F25" s="3">
        <v>3.8499999999999996</v>
      </c>
      <c r="G25" s="3">
        <v>11.8</v>
      </c>
      <c r="H25" s="3">
        <v>1.2</v>
      </c>
      <c r="I25" s="3">
        <v>0.01</v>
      </c>
      <c r="J25" s="3">
        <v>0</v>
      </c>
      <c r="K25" s="3">
        <v>0.1</v>
      </c>
      <c r="L25" s="3">
        <v>0</v>
      </c>
      <c r="M25" s="47">
        <v>90.5</v>
      </c>
      <c r="N25" s="22">
        <v>0</v>
      </c>
      <c r="O25" s="22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5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25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</row>
    <row r="26" spans="1:13" ht="13.5" customHeight="1" thickBot="1">
      <c r="A26" s="98" t="s">
        <v>22</v>
      </c>
      <c r="B26" s="115"/>
      <c r="C26" s="115"/>
      <c r="D26" s="116"/>
      <c r="E26" s="13">
        <f aca="true" t="shared" si="5" ref="E26:M26">SUM(E23:E25)</f>
        <v>8.74</v>
      </c>
      <c r="F26" s="13">
        <f t="shared" si="5"/>
        <v>11.6</v>
      </c>
      <c r="G26" s="13">
        <f t="shared" si="5"/>
        <v>44.68000000000001</v>
      </c>
      <c r="H26" s="13">
        <f t="shared" si="5"/>
        <v>135.23999999999998</v>
      </c>
      <c r="I26" s="13">
        <f t="shared" si="5"/>
        <v>1.1700000000000002</v>
      </c>
      <c r="J26" s="13">
        <f t="shared" si="5"/>
        <v>0.14</v>
      </c>
      <c r="K26" s="13">
        <f t="shared" si="5"/>
        <v>0.27</v>
      </c>
      <c r="L26" s="13">
        <f t="shared" si="5"/>
        <v>0.5700000000000001</v>
      </c>
      <c r="M26" s="69">
        <f t="shared" si="5"/>
        <v>318.3</v>
      </c>
    </row>
    <row r="27" spans="1:13" ht="14.25" customHeight="1" thickBot="1">
      <c r="A27" s="113" t="s">
        <v>18</v>
      </c>
      <c r="B27" s="114"/>
      <c r="C27" s="12" t="s">
        <v>152</v>
      </c>
      <c r="D27" s="11">
        <v>100</v>
      </c>
      <c r="E27" s="42">
        <v>0.4</v>
      </c>
      <c r="F27" s="42">
        <v>0.4</v>
      </c>
      <c r="G27" s="42">
        <v>9.8</v>
      </c>
      <c r="H27" s="42">
        <v>16</v>
      </c>
      <c r="I27" s="48">
        <v>2.2</v>
      </c>
      <c r="J27" s="42">
        <v>0.03</v>
      </c>
      <c r="K27" s="42">
        <v>0</v>
      </c>
      <c r="L27" s="42">
        <v>10</v>
      </c>
      <c r="M27" s="40">
        <v>42.7</v>
      </c>
    </row>
    <row r="28" spans="1:81" ht="12.75">
      <c r="A28" s="15" t="s">
        <v>202</v>
      </c>
      <c r="B28" s="94" t="s">
        <v>19</v>
      </c>
      <c r="C28" s="5" t="s">
        <v>203</v>
      </c>
      <c r="D28" s="6">
        <v>200</v>
      </c>
      <c r="E28" s="40">
        <v>1.8</v>
      </c>
      <c r="F28" s="40">
        <v>4.5</v>
      </c>
      <c r="G28" s="40">
        <v>12.5</v>
      </c>
      <c r="H28" s="40">
        <v>71.23</v>
      </c>
      <c r="I28" s="40">
        <v>1.38</v>
      </c>
      <c r="J28" s="40">
        <v>0.1</v>
      </c>
      <c r="K28" s="40">
        <v>0.08</v>
      </c>
      <c r="L28" s="40">
        <v>14.4</v>
      </c>
      <c r="M28" s="40">
        <v>99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12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28</v>
      </c>
      <c r="BM28">
        <v>0</v>
      </c>
      <c r="BN28">
        <v>2</v>
      </c>
      <c r="BO28">
        <v>2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1</v>
      </c>
    </row>
    <row r="29" spans="1:81" ht="12.75">
      <c r="A29" s="15" t="s">
        <v>211</v>
      </c>
      <c r="B29" s="94"/>
      <c r="C29" s="5" t="s">
        <v>167</v>
      </c>
      <c r="D29" s="6">
        <v>150</v>
      </c>
      <c r="E29" s="40">
        <v>14.1</v>
      </c>
      <c r="F29" s="40">
        <v>10.72</v>
      </c>
      <c r="G29" s="40">
        <v>19.35</v>
      </c>
      <c r="H29" s="40">
        <v>23.25</v>
      </c>
      <c r="I29" s="40">
        <v>2.52</v>
      </c>
      <c r="J29" s="40">
        <v>0.14</v>
      </c>
      <c r="K29" s="40">
        <v>0.22</v>
      </c>
      <c r="L29" s="40">
        <v>11.25</v>
      </c>
      <c r="M29" s="46">
        <v>230.25</v>
      </c>
      <c r="N29" s="54"/>
      <c r="U29">
        <v>5</v>
      </c>
      <c r="W29">
        <v>20</v>
      </c>
      <c r="BL29">
        <v>133</v>
      </c>
      <c r="CC29">
        <v>1</v>
      </c>
    </row>
    <row r="30" spans="1:58" ht="13.5" customHeight="1">
      <c r="A30" s="15"/>
      <c r="B30" s="94"/>
      <c r="C30" s="5"/>
      <c r="D30" s="6"/>
      <c r="E30" s="40"/>
      <c r="F30" s="40"/>
      <c r="G30" s="40"/>
      <c r="H30" s="40"/>
      <c r="I30" s="40"/>
      <c r="J30" s="40"/>
      <c r="K30" s="40"/>
      <c r="L30" s="40"/>
      <c r="M30" s="40"/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13.5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4.5</v>
      </c>
      <c r="BD30">
        <v>0</v>
      </c>
      <c r="BE30">
        <v>0</v>
      </c>
      <c r="BF30">
        <v>3.6</v>
      </c>
    </row>
    <row r="31" spans="1:58" ht="12.75">
      <c r="A31" s="15" t="s">
        <v>214</v>
      </c>
      <c r="B31" s="94"/>
      <c r="C31" s="5" t="s">
        <v>207</v>
      </c>
      <c r="D31" s="6">
        <v>180</v>
      </c>
      <c r="E31" s="6">
        <v>0.2</v>
      </c>
      <c r="F31" s="6">
        <v>0.08</v>
      </c>
      <c r="G31" s="6">
        <v>15.01</v>
      </c>
      <c r="H31" s="6">
        <v>3.68</v>
      </c>
      <c r="I31" s="6">
        <v>0.19</v>
      </c>
      <c r="J31" s="6">
        <v>0</v>
      </c>
      <c r="K31" s="6">
        <v>0.01</v>
      </c>
      <c r="L31" s="6">
        <v>80.1</v>
      </c>
      <c r="M31" s="6">
        <v>58.5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13.5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4.5</v>
      </c>
      <c r="BE31">
        <v>0</v>
      </c>
      <c r="BF31">
        <v>3.6</v>
      </c>
    </row>
    <row r="32" spans="1:88" ht="12.75">
      <c r="A32" s="15"/>
      <c r="B32" s="94"/>
      <c r="C32" s="8" t="s">
        <v>36</v>
      </c>
      <c r="D32" s="3">
        <v>10</v>
      </c>
      <c r="E32" s="41">
        <v>0.66</v>
      </c>
      <c r="F32" s="41">
        <v>0.07</v>
      </c>
      <c r="G32" s="41">
        <v>4.67</v>
      </c>
      <c r="H32" s="41">
        <v>1.5</v>
      </c>
      <c r="I32" s="41">
        <v>0.15</v>
      </c>
      <c r="J32" s="41">
        <v>0.01</v>
      </c>
      <c r="K32" s="41">
        <v>0</v>
      </c>
      <c r="L32" s="41">
        <v>0</v>
      </c>
      <c r="M32" s="50">
        <v>22.35</v>
      </c>
      <c r="N32" s="22">
        <v>0</v>
      </c>
      <c r="O32" s="22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30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/>
      <c r="CI32" s="20"/>
      <c r="CJ32" s="1"/>
    </row>
    <row r="33" spans="1:88" ht="13.5" thickBot="1">
      <c r="A33" s="16"/>
      <c r="B33" s="95"/>
      <c r="C33" s="8" t="s">
        <v>37</v>
      </c>
      <c r="D33" s="3">
        <v>30</v>
      </c>
      <c r="E33" s="44">
        <v>1.98</v>
      </c>
      <c r="F33" s="44">
        <v>0.36</v>
      </c>
      <c r="G33" s="44">
        <v>10.02</v>
      </c>
      <c r="H33" s="44">
        <v>10.5</v>
      </c>
      <c r="I33" s="44">
        <v>1.17</v>
      </c>
      <c r="J33" s="44">
        <v>0.052500000000000005</v>
      </c>
      <c r="K33" s="44">
        <v>0.024</v>
      </c>
      <c r="L33" s="44">
        <v>0</v>
      </c>
      <c r="M33" s="51">
        <v>52.125</v>
      </c>
      <c r="N33" s="22">
        <v>0</v>
      </c>
      <c r="O33" s="22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30</v>
      </c>
      <c r="BY33" s="20">
        <v>0</v>
      </c>
      <c r="BZ33" s="20">
        <v>0</v>
      </c>
      <c r="CA33" s="20">
        <v>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/>
      <c r="CI33" s="20"/>
      <c r="CJ33" s="1"/>
    </row>
    <row r="34" spans="1:13" ht="13.5" thickBot="1">
      <c r="A34" s="89" t="s">
        <v>23</v>
      </c>
      <c r="B34" s="89"/>
      <c r="C34" s="89"/>
      <c r="D34" s="89"/>
      <c r="E34" s="13">
        <f aca="true" t="shared" si="6" ref="E34:M34">SUM(E28:E33)</f>
        <v>18.740000000000002</v>
      </c>
      <c r="F34" s="13">
        <f t="shared" si="6"/>
        <v>15.73</v>
      </c>
      <c r="G34" s="13">
        <f t="shared" si="6"/>
        <v>61.55</v>
      </c>
      <c r="H34" s="13">
        <f t="shared" si="6"/>
        <v>110.16000000000001</v>
      </c>
      <c r="I34" s="13">
        <f t="shared" si="6"/>
        <v>5.41</v>
      </c>
      <c r="J34" s="13">
        <f t="shared" si="6"/>
        <v>0.3025</v>
      </c>
      <c r="K34" s="13">
        <f t="shared" si="6"/>
        <v>0.334</v>
      </c>
      <c r="L34" s="13">
        <f t="shared" si="6"/>
        <v>105.75</v>
      </c>
      <c r="M34" s="13">
        <f t="shared" si="6"/>
        <v>462.225</v>
      </c>
    </row>
    <row r="35" spans="1:85" ht="12.75">
      <c r="A35" s="14" t="s">
        <v>141</v>
      </c>
      <c r="B35" s="94" t="s">
        <v>20</v>
      </c>
      <c r="C35" s="7" t="s">
        <v>153</v>
      </c>
      <c r="D35" s="4">
        <v>80</v>
      </c>
      <c r="E35" s="39">
        <v>7.8</v>
      </c>
      <c r="F35" s="39">
        <v>10.5</v>
      </c>
      <c r="G35" s="39">
        <v>1.4</v>
      </c>
      <c r="H35" s="39">
        <v>55.2</v>
      </c>
      <c r="I35" s="39">
        <v>1.35</v>
      </c>
      <c r="J35" s="39">
        <v>0.04</v>
      </c>
      <c r="K35" s="39">
        <v>0.24</v>
      </c>
      <c r="L35" s="39">
        <v>0.11</v>
      </c>
      <c r="M35" s="39">
        <v>131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56.50000000000001</v>
      </c>
      <c r="U35">
        <v>0</v>
      </c>
      <c r="V35">
        <v>1.25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2.5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0.5</v>
      </c>
      <c r="CD35">
        <v>0</v>
      </c>
      <c r="CE35">
        <v>0</v>
      </c>
      <c r="CF35">
        <v>0</v>
      </c>
      <c r="CG35">
        <v>0</v>
      </c>
    </row>
    <row r="36" spans="1:87" s="1" customFormat="1" ht="12.75">
      <c r="A36" s="15"/>
      <c r="B36" s="94"/>
      <c r="C36" s="8"/>
      <c r="D36" s="3"/>
      <c r="E36" s="40"/>
      <c r="F36" s="40"/>
      <c r="G36" s="40"/>
      <c r="H36" s="40"/>
      <c r="I36" s="40"/>
      <c r="J36" s="40"/>
      <c r="K36" s="40"/>
      <c r="L36" s="40"/>
      <c r="M36" s="40"/>
      <c r="N36" s="22"/>
      <c r="O36" s="22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</row>
    <row r="37" spans="1:79" ht="13.5" thickBot="1">
      <c r="A37" s="15" t="s">
        <v>133</v>
      </c>
      <c r="B37" s="94"/>
      <c r="C37" s="8" t="s">
        <v>40</v>
      </c>
      <c r="D37" s="3">
        <v>150</v>
      </c>
      <c r="E37" s="40">
        <v>0</v>
      </c>
      <c r="F37" s="40">
        <v>0</v>
      </c>
      <c r="G37" s="40">
        <v>6.83</v>
      </c>
      <c r="H37" s="40">
        <v>0.195</v>
      </c>
      <c r="I37" s="40">
        <v>0.02</v>
      </c>
      <c r="J37" s="40">
        <v>0</v>
      </c>
      <c r="K37" s="40">
        <v>0</v>
      </c>
      <c r="L37" s="40">
        <v>0</v>
      </c>
      <c r="M37" s="40">
        <v>26.3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9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0.18</v>
      </c>
    </row>
    <row r="38" spans="1:13" ht="13.5" thickBot="1">
      <c r="A38" s="89" t="s">
        <v>24</v>
      </c>
      <c r="B38" s="89"/>
      <c r="C38" s="89"/>
      <c r="D38" s="89"/>
      <c r="E38" s="13">
        <f aca="true" t="shared" si="7" ref="E38:M38">SUM(E35:E37)</f>
        <v>7.8</v>
      </c>
      <c r="F38" s="13">
        <f t="shared" si="7"/>
        <v>10.5</v>
      </c>
      <c r="G38" s="13">
        <f t="shared" si="7"/>
        <v>8.23</v>
      </c>
      <c r="H38" s="13">
        <f t="shared" si="7"/>
        <v>55.395</v>
      </c>
      <c r="I38" s="13">
        <f t="shared" si="7"/>
        <v>1.37</v>
      </c>
      <c r="J38" s="13">
        <f t="shared" si="7"/>
        <v>0.04</v>
      </c>
      <c r="K38" s="13">
        <f t="shared" si="7"/>
        <v>0.24</v>
      </c>
      <c r="L38" s="13">
        <f t="shared" si="7"/>
        <v>0.11</v>
      </c>
      <c r="M38" s="13">
        <f t="shared" si="7"/>
        <v>157.3</v>
      </c>
    </row>
    <row r="39" spans="1:82" ht="13.5" thickBot="1">
      <c r="A39" s="89" t="s">
        <v>21</v>
      </c>
      <c r="B39" s="89"/>
      <c r="C39" s="89"/>
      <c r="D39" s="89"/>
      <c r="E39" s="13">
        <f aca="true" t="shared" si="8" ref="E39:M39">SUM(E26+E34+E38+E27)</f>
        <v>35.68</v>
      </c>
      <c r="F39" s="13">
        <f t="shared" si="8"/>
        <v>38.23</v>
      </c>
      <c r="G39" s="13">
        <f t="shared" si="8"/>
        <v>124.26</v>
      </c>
      <c r="H39" s="13">
        <f t="shared" si="8"/>
        <v>316.79499999999996</v>
      </c>
      <c r="I39" s="13">
        <f t="shared" si="8"/>
        <v>10.15</v>
      </c>
      <c r="J39" s="13">
        <f t="shared" si="8"/>
        <v>0.5125</v>
      </c>
      <c r="K39" s="13">
        <f t="shared" si="8"/>
        <v>0.8440000000000001</v>
      </c>
      <c r="L39" s="13">
        <f t="shared" si="8"/>
        <v>116.42999999999999</v>
      </c>
      <c r="M39" s="13">
        <f t="shared" si="8"/>
        <v>980.5250000000001</v>
      </c>
      <c r="N39" s="22">
        <f>SUM(N23:N38)</f>
        <v>0</v>
      </c>
      <c r="O39" s="22">
        <f>SUM(O23:O38)</f>
        <v>0</v>
      </c>
      <c r="P39" s="20"/>
      <c r="Q39" s="77">
        <f>SUM(Q23:R38)</f>
        <v>0</v>
      </c>
      <c r="R39" s="77"/>
      <c r="S39" s="77">
        <f>SUM(S23:T38)</f>
        <v>56.50000000000001</v>
      </c>
      <c r="T39" s="77"/>
      <c r="U39" s="22">
        <f>SUM(U23:U38)</f>
        <v>13.6</v>
      </c>
      <c r="V39" s="22">
        <f>SUM(V23:V38)</f>
        <v>2.25</v>
      </c>
      <c r="W39" s="102">
        <f>SUM(W23:AA38)</f>
        <v>291.8</v>
      </c>
      <c r="X39" s="102"/>
      <c r="Y39" s="102"/>
      <c r="Z39" s="102"/>
      <c r="AA39" s="102"/>
      <c r="AB39" s="22">
        <f>SUM(AB23:AB38)</f>
        <v>0</v>
      </c>
      <c r="AC39" s="22">
        <f>SUM(AC23:AC38)</f>
        <v>0</v>
      </c>
      <c r="AD39" s="22">
        <f>SUM(AD23:AD38)</f>
        <v>0</v>
      </c>
      <c r="AE39" s="22">
        <f>SUM(AE23:AE38)</f>
        <v>0</v>
      </c>
      <c r="AF39" s="22">
        <f>SUM(AF23:AF38)</f>
        <v>2.5</v>
      </c>
      <c r="AG39" s="77">
        <f>SUM(AG23:AM38,AP23:AQ38)</f>
        <v>23.4</v>
      </c>
      <c r="AH39" s="77"/>
      <c r="AI39" s="77"/>
      <c r="AJ39" s="77"/>
      <c r="AK39" s="77"/>
      <c r="AL39" s="77"/>
      <c r="AM39" s="77"/>
      <c r="AN39" s="77">
        <f>SUM(AN23:AO38)</f>
        <v>12</v>
      </c>
      <c r="AO39" s="77"/>
      <c r="AP39" s="77"/>
      <c r="AQ39" s="77"/>
      <c r="AR39" s="22">
        <f>SUM(AR23:AR38)</f>
        <v>40.5</v>
      </c>
      <c r="AS39" s="77">
        <f>SUM(AS23:AY38)</f>
        <v>0</v>
      </c>
      <c r="AT39" s="77"/>
      <c r="AU39" s="77"/>
      <c r="AV39" s="77"/>
      <c r="AW39" s="77"/>
      <c r="AX39" s="77"/>
      <c r="AY39" s="77"/>
      <c r="AZ39" s="20"/>
      <c r="BA39" s="22">
        <f>SUM(BA23:BA38)</f>
        <v>0</v>
      </c>
      <c r="BB39" s="77">
        <f>SUM(BB23:BD38)</f>
        <v>9</v>
      </c>
      <c r="BC39" s="77"/>
      <c r="BD39" s="77"/>
      <c r="BE39" s="77">
        <f>SUM(BE23:BI38)</f>
        <v>7.2</v>
      </c>
      <c r="BF39" s="77"/>
      <c r="BG39" s="77"/>
      <c r="BH39" s="77"/>
      <c r="BI39" s="77"/>
      <c r="BJ39" s="20"/>
      <c r="BK39" s="20"/>
      <c r="BL39" s="22">
        <f>SUM(BL23:BL38)</f>
        <v>161</v>
      </c>
      <c r="BM39" s="77">
        <f>SUM(BM23:BT38,BJ23:BK38)</f>
        <v>4</v>
      </c>
      <c r="BN39" s="77"/>
      <c r="BO39" s="77"/>
      <c r="BP39" s="77"/>
      <c r="BQ39" s="77"/>
      <c r="BR39" s="77"/>
      <c r="BS39" s="77"/>
      <c r="BT39" s="77"/>
      <c r="BU39" s="20"/>
      <c r="BV39" s="20"/>
      <c r="BW39" s="22">
        <f aca="true" t="shared" si="9" ref="BW39:CD39">SUM(BW23:BW38)</f>
        <v>55</v>
      </c>
      <c r="BX39" s="22">
        <f t="shared" si="9"/>
        <v>30</v>
      </c>
      <c r="BY39" s="22">
        <f t="shared" si="9"/>
        <v>0</v>
      </c>
      <c r="BZ39" s="22">
        <f t="shared" si="9"/>
        <v>0</v>
      </c>
      <c r="CA39" s="22">
        <f t="shared" si="9"/>
        <v>0.18</v>
      </c>
      <c r="CB39" s="22">
        <f t="shared" si="9"/>
        <v>0</v>
      </c>
      <c r="CC39" s="22">
        <f t="shared" si="9"/>
        <v>3.2199999999999998</v>
      </c>
      <c r="CD39" s="22">
        <f t="shared" si="9"/>
        <v>0</v>
      </c>
    </row>
    <row r="40" spans="1:13" s="1" customFormat="1" ht="13.5" hidden="1" thickBot="1">
      <c r="A40" s="89" t="s">
        <v>42</v>
      </c>
      <c r="B40" s="89"/>
      <c r="C40" s="89"/>
      <c r="D40" s="89"/>
      <c r="E40" s="52">
        <f>E39/0.42-100</f>
        <v>-15.047619047619051</v>
      </c>
      <c r="F40" s="52">
        <f>F39/0.3525-100</f>
        <v>8.453900709219852</v>
      </c>
      <c r="G40" s="52">
        <f>G39/1.5225-100</f>
        <v>-18.384236453201964</v>
      </c>
      <c r="H40" s="13">
        <f>H39/8-100</f>
        <v>-60.400625000000005</v>
      </c>
      <c r="I40" s="13">
        <f>I39/0.08-100</f>
        <v>26.875</v>
      </c>
      <c r="J40" s="13">
        <f>J39/0.008-100</f>
        <v>-35.9375</v>
      </c>
      <c r="K40" s="13">
        <f>K39/0.01-100</f>
        <v>-15.599999999999994</v>
      </c>
      <c r="L40" s="13">
        <f>L39/0.45-100</f>
        <v>158.7333333333333</v>
      </c>
      <c r="M40" s="52">
        <f>M39/10.5-100</f>
        <v>-6.61666666666666</v>
      </c>
    </row>
    <row r="41" spans="14:82" ht="12.75">
      <c r="N41">
        <f>SUM(N20,N39)</f>
        <v>48</v>
      </c>
      <c r="O41">
        <f>SUM(O20,O39)</f>
        <v>0</v>
      </c>
      <c r="Q41">
        <f>SUM(Q20,Q39)</f>
        <v>0</v>
      </c>
      <c r="S41">
        <f>SUM(S20,S39)</f>
        <v>56.50000000000001</v>
      </c>
      <c r="U41">
        <f>SUM(U20,U39)</f>
        <v>25.266666666666666</v>
      </c>
      <c r="V41">
        <f>SUM(V20,V39)</f>
        <v>9.95</v>
      </c>
      <c r="W41">
        <f>SUM(W20,W39)</f>
        <v>411.8</v>
      </c>
      <c r="AB41">
        <f aca="true" t="shared" si="10" ref="AB41:AG41">SUM(AB20,AB39)</f>
        <v>4.5</v>
      </c>
      <c r="AC41">
        <f t="shared" si="10"/>
        <v>0</v>
      </c>
      <c r="AD41">
        <f t="shared" si="10"/>
        <v>10</v>
      </c>
      <c r="AE41">
        <f t="shared" si="10"/>
        <v>31.6</v>
      </c>
      <c r="AF41">
        <f t="shared" si="10"/>
        <v>49.3</v>
      </c>
      <c r="AG41">
        <f t="shared" si="10"/>
        <v>94.73333333333335</v>
      </c>
      <c r="AN41">
        <f>SUM(AN20,AN39)</f>
        <v>24</v>
      </c>
      <c r="AR41">
        <f>SUM(AR20,AR39)</f>
        <v>80.9</v>
      </c>
      <c r="AS41">
        <f>SUM(AS20,AS39)</f>
        <v>0</v>
      </c>
      <c r="BA41">
        <f>SUM(BA20,BA39)</f>
        <v>7.2</v>
      </c>
      <c r="BB41">
        <f>SUM(BB20,BB39)</f>
        <v>9</v>
      </c>
      <c r="BE41">
        <f>SUM(BE20,BE39)</f>
        <v>25.2</v>
      </c>
      <c r="BL41">
        <f>SUM(BL20,BL39)</f>
        <v>207</v>
      </c>
      <c r="BM41">
        <f>SUM(BM20,BM39)</f>
        <v>96.2</v>
      </c>
      <c r="BW41">
        <f aca="true" t="shared" si="11" ref="BW41:CD41">SUM(BW20,BW39)</f>
        <v>85</v>
      </c>
      <c r="BX41">
        <f t="shared" si="11"/>
        <v>60</v>
      </c>
      <c r="BY41">
        <f t="shared" si="11"/>
        <v>1.8</v>
      </c>
      <c r="BZ41">
        <f t="shared" si="11"/>
        <v>0</v>
      </c>
      <c r="CA41">
        <f t="shared" si="11"/>
        <v>0.36</v>
      </c>
      <c r="CB41">
        <f t="shared" si="11"/>
        <v>0</v>
      </c>
      <c r="CC41">
        <f t="shared" si="11"/>
        <v>7.636666666666667</v>
      </c>
      <c r="CD41">
        <f t="shared" si="11"/>
        <v>0.7</v>
      </c>
    </row>
  </sheetData>
  <sheetProtection/>
  <mergeCells count="122">
    <mergeCell ref="A27:B27"/>
    <mergeCell ref="A26:D26"/>
    <mergeCell ref="B28:B33"/>
    <mergeCell ref="A7:D7"/>
    <mergeCell ref="B9:B14"/>
    <mergeCell ref="A15:D15"/>
    <mergeCell ref="B16:B18"/>
    <mergeCell ref="A19:D19"/>
    <mergeCell ref="A20:D20"/>
    <mergeCell ref="A8:B8"/>
    <mergeCell ref="U1:U3"/>
    <mergeCell ref="V1:V3"/>
    <mergeCell ref="A40:D40"/>
    <mergeCell ref="A21:D21"/>
    <mergeCell ref="A34:D34"/>
    <mergeCell ref="B35:B37"/>
    <mergeCell ref="A38:D38"/>
    <mergeCell ref="A39:D39"/>
    <mergeCell ref="A22:M22"/>
    <mergeCell ref="B23:B25"/>
    <mergeCell ref="S1:S3"/>
    <mergeCell ref="T1:T3"/>
    <mergeCell ref="N1:N3"/>
    <mergeCell ref="O1:O3"/>
    <mergeCell ref="P1:P3"/>
    <mergeCell ref="Q1:Q3"/>
    <mergeCell ref="A3:M3"/>
    <mergeCell ref="B4:B6"/>
    <mergeCell ref="E1:G1"/>
    <mergeCell ref="A1:A2"/>
    <mergeCell ref="B1:B2"/>
    <mergeCell ref="C1:C2"/>
    <mergeCell ref="D1:D2"/>
    <mergeCell ref="M1:M2"/>
    <mergeCell ref="H1:I1"/>
    <mergeCell ref="J1:L1"/>
    <mergeCell ref="AS1:AS3"/>
    <mergeCell ref="AT1:AT3"/>
    <mergeCell ref="AI1:AI3"/>
    <mergeCell ref="AJ1:AJ3"/>
    <mergeCell ref="AK1:AK3"/>
    <mergeCell ref="AL1:AL3"/>
    <mergeCell ref="AP1:AP3"/>
    <mergeCell ref="AQ1:AQ3"/>
    <mergeCell ref="AR1:AR3"/>
    <mergeCell ref="AM1:AM3"/>
    <mergeCell ref="AW1:AW3"/>
    <mergeCell ref="AX1:AX3"/>
    <mergeCell ref="AY1:AY3"/>
    <mergeCell ref="AZ1:AZ3"/>
    <mergeCell ref="BA1:BA3"/>
    <mergeCell ref="BB1:BB3"/>
    <mergeCell ref="BS1:BS3"/>
    <mergeCell ref="BT1:BT3"/>
    <mergeCell ref="BU1:BU3"/>
    <mergeCell ref="BV1:BV3"/>
    <mergeCell ref="CC1:CC3"/>
    <mergeCell ref="CB1:CB3"/>
    <mergeCell ref="BQ1:BQ3"/>
    <mergeCell ref="BR1:BR3"/>
    <mergeCell ref="BC1:BC3"/>
    <mergeCell ref="BD1:BD3"/>
    <mergeCell ref="BK1:BK3"/>
    <mergeCell ref="BL1:BL3"/>
    <mergeCell ref="BM1:BM3"/>
    <mergeCell ref="BG1:BG3"/>
    <mergeCell ref="BH1:BH3"/>
    <mergeCell ref="BI1:BI3"/>
    <mergeCell ref="AN1:AN3"/>
    <mergeCell ref="AO1:AO3"/>
    <mergeCell ref="AG1:AG3"/>
    <mergeCell ref="AH1:AH3"/>
    <mergeCell ref="W1:W3"/>
    <mergeCell ref="X1:X3"/>
    <mergeCell ref="Y1:Y3"/>
    <mergeCell ref="Z1:Z3"/>
    <mergeCell ref="AF1:AF3"/>
    <mergeCell ref="BJ1:BJ3"/>
    <mergeCell ref="AA1:AA3"/>
    <mergeCell ref="AB1:AB3"/>
    <mergeCell ref="AC1:AC3"/>
    <mergeCell ref="AD1:AD3"/>
    <mergeCell ref="AE1:AE3"/>
    <mergeCell ref="BE1:BE3"/>
    <mergeCell ref="BF1:BF3"/>
    <mergeCell ref="AU1:AU3"/>
    <mergeCell ref="AV1:AV3"/>
    <mergeCell ref="Q20:R20"/>
    <mergeCell ref="S20:T20"/>
    <mergeCell ref="W20:AA20"/>
    <mergeCell ref="AG20:AM20"/>
    <mergeCell ref="CE1:CE3"/>
    <mergeCell ref="CF1:CF3"/>
    <mergeCell ref="R1:R3"/>
    <mergeCell ref="BN1:BN3"/>
    <mergeCell ref="BO1:BO3"/>
    <mergeCell ref="BP1:BP3"/>
    <mergeCell ref="CI1:CI3"/>
    <mergeCell ref="BW1:BW3"/>
    <mergeCell ref="BX1:BX3"/>
    <mergeCell ref="BY1:BY3"/>
    <mergeCell ref="BZ1:BZ3"/>
    <mergeCell ref="CA1:CA3"/>
    <mergeCell ref="CG1:CG3"/>
    <mergeCell ref="CH1:CH3"/>
    <mergeCell ref="CD1:CD3"/>
    <mergeCell ref="BE20:BI20"/>
    <mergeCell ref="BM20:BT20"/>
    <mergeCell ref="AS39:AY39"/>
    <mergeCell ref="BB39:BD39"/>
    <mergeCell ref="AN20:AO20"/>
    <mergeCell ref="AP20:AQ20"/>
    <mergeCell ref="AS20:AY20"/>
    <mergeCell ref="BB20:BD20"/>
    <mergeCell ref="AN39:AO39"/>
    <mergeCell ref="AP39:AQ39"/>
    <mergeCell ref="Q39:R39"/>
    <mergeCell ref="S39:T39"/>
    <mergeCell ref="W39:AA39"/>
    <mergeCell ref="AG39:AM39"/>
    <mergeCell ref="BE39:BI39"/>
    <mergeCell ref="BM39:BT39"/>
  </mergeCells>
  <printOptions/>
  <pageMargins left="0.75" right="0.41" top="0.37" bottom="0.37" header="0.21" footer="0.2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43"/>
  <sheetViews>
    <sheetView zoomScalePageLayoutView="0" workbookViewId="0" topLeftCell="A10">
      <selection activeCell="A24" sqref="A24:IV24"/>
    </sheetView>
  </sheetViews>
  <sheetFormatPr defaultColWidth="9.00390625" defaultRowHeight="12.75"/>
  <cols>
    <col min="1" max="1" width="7.75390625" style="0" customWidth="1"/>
    <col min="2" max="2" width="12.00390625" style="0" customWidth="1"/>
    <col min="3" max="3" width="48.125" style="0" customWidth="1"/>
    <col min="4" max="4" width="7.25390625" style="0" customWidth="1"/>
    <col min="5" max="5" width="5.875" style="0" customWidth="1"/>
    <col min="6" max="6" width="6.00390625" style="0" customWidth="1"/>
    <col min="7" max="7" width="8.00390625" style="0" customWidth="1"/>
    <col min="8" max="8" width="8.125" style="0" customWidth="1"/>
    <col min="9" max="9" width="7.00390625" style="0" customWidth="1"/>
    <col min="10" max="10" width="6.75390625" style="0" customWidth="1"/>
    <col min="11" max="11" width="6.375" style="0" customWidth="1"/>
    <col min="12" max="12" width="7.00390625" style="0" customWidth="1"/>
    <col min="13" max="13" width="8.875" style="0" customWidth="1"/>
    <col min="14" max="85" width="6.75390625" style="0" hidden="1" customWidth="1"/>
    <col min="86" max="86" width="9.125" style="0" hidden="1" customWidth="1"/>
    <col min="87" max="89" width="0" style="0" hidden="1" customWidth="1"/>
  </cols>
  <sheetData>
    <row r="1" spans="1:87" s="1" customFormat="1" ht="30.75" customHeight="1" thickBot="1">
      <c r="A1" s="110" t="s">
        <v>1</v>
      </c>
      <c r="B1" s="89" t="s">
        <v>2</v>
      </c>
      <c r="C1" s="88" t="s">
        <v>3</v>
      </c>
      <c r="D1" s="119" t="s">
        <v>4</v>
      </c>
      <c r="E1" s="88" t="s">
        <v>5</v>
      </c>
      <c r="F1" s="88"/>
      <c r="G1" s="88"/>
      <c r="H1" s="89" t="s">
        <v>8</v>
      </c>
      <c r="I1" s="89"/>
      <c r="J1" s="88" t="s">
        <v>7</v>
      </c>
      <c r="K1" s="88"/>
      <c r="L1" s="88"/>
      <c r="M1" s="111" t="s">
        <v>43</v>
      </c>
      <c r="N1" s="78" t="s">
        <v>44</v>
      </c>
      <c r="O1" s="78" t="s">
        <v>45</v>
      </c>
      <c r="P1" s="78" t="s">
        <v>46</v>
      </c>
      <c r="Q1" s="78" t="s">
        <v>47</v>
      </c>
      <c r="R1" s="78" t="s">
        <v>48</v>
      </c>
      <c r="S1" s="78" t="s">
        <v>49</v>
      </c>
      <c r="T1" s="78" t="s">
        <v>50</v>
      </c>
      <c r="U1" s="78" t="s">
        <v>51</v>
      </c>
      <c r="V1" s="78" t="s">
        <v>52</v>
      </c>
      <c r="W1" s="78" t="s">
        <v>53</v>
      </c>
      <c r="X1" s="78" t="s">
        <v>54</v>
      </c>
      <c r="Y1" s="78" t="s">
        <v>55</v>
      </c>
      <c r="Z1" s="78" t="s">
        <v>56</v>
      </c>
      <c r="AA1" s="78" t="s">
        <v>57</v>
      </c>
      <c r="AB1" s="78" t="s">
        <v>58</v>
      </c>
      <c r="AC1" s="78" t="s">
        <v>59</v>
      </c>
      <c r="AD1" s="78" t="s">
        <v>60</v>
      </c>
      <c r="AE1" s="78" t="s">
        <v>61</v>
      </c>
      <c r="AF1" s="78" t="s">
        <v>62</v>
      </c>
      <c r="AG1" s="78" t="s">
        <v>63</v>
      </c>
      <c r="AH1" s="78" t="s">
        <v>64</v>
      </c>
      <c r="AI1" s="78" t="s">
        <v>65</v>
      </c>
      <c r="AJ1" s="78" t="s">
        <v>66</v>
      </c>
      <c r="AK1" s="78" t="s">
        <v>67</v>
      </c>
      <c r="AL1" s="78" t="s">
        <v>68</v>
      </c>
      <c r="AM1" s="78" t="s">
        <v>69</v>
      </c>
      <c r="AN1" s="78" t="s">
        <v>70</v>
      </c>
      <c r="AO1" s="78" t="s">
        <v>71</v>
      </c>
      <c r="AP1" s="78" t="s">
        <v>72</v>
      </c>
      <c r="AQ1" s="78" t="s">
        <v>73</v>
      </c>
      <c r="AR1" s="78" t="s">
        <v>74</v>
      </c>
      <c r="AS1" s="78" t="s">
        <v>75</v>
      </c>
      <c r="AT1" s="78" t="s">
        <v>76</v>
      </c>
      <c r="AU1" s="78" t="s">
        <v>77</v>
      </c>
      <c r="AV1" s="78" t="s">
        <v>78</v>
      </c>
      <c r="AW1" s="78" t="s">
        <v>79</v>
      </c>
      <c r="AX1" s="78" t="s">
        <v>80</v>
      </c>
      <c r="AY1" s="78" t="s">
        <v>81</v>
      </c>
      <c r="AZ1" s="78" t="s">
        <v>82</v>
      </c>
      <c r="BA1" s="78" t="s">
        <v>83</v>
      </c>
      <c r="BB1" s="78" t="s">
        <v>84</v>
      </c>
      <c r="BC1" s="78" t="s">
        <v>85</v>
      </c>
      <c r="BD1" s="78" t="s">
        <v>86</v>
      </c>
      <c r="BE1" s="78" t="s">
        <v>87</v>
      </c>
      <c r="BF1" s="78" t="s">
        <v>88</v>
      </c>
      <c r="BG1" s="78" t="s">
        <v>89</v>
      </c>
      <c r="BH1" s="78" t="s">
        <v>90</v>
      </c>
      <c r="BI1" s="78" t="s">
        <v>91</v>
      </c>
      <c r="BJ1" s="78" t="s">
        <v>92</v>
      </c>
      <c r="BK1" s="78" t="s">
        <v>93</v>
      </c>
      <c r="BL1" s="78" t="s">
        <v>94</v>
      </c>
      <c r="BM1" s="78" t="s">
        <v>95</v>
      </c>
      <c r="BN1" s="78" t="s">
        <v>96</v>
      </c>
      <c r="BO1" s="78" t="s">
        <v>97</v>
      </c>
      <c r="BP1" s="78" t="s">
        <v>98</v>
      </c>
      <c r="BQ1" s="78" t="s">
        <v>99</v>
      </c>
      <c r="BR1" s="78" t="s">
        <v>100</v>
      </c>
      <c r="BS1" s="78" t="s">
        <v>101</v>
      </c>
      <c r="BT1" s="78" t="s">
        <v>102</v>
      </c>
      <c r="BU1" s="78" t="s">
        <v>103</v>
      </c>
      <c r="BV1" s="78" t="s">
        <v>104</v>
      </c>
      <c r="BW1" s="78" t="s">
        <v>36</v>
      </c>
      <c r="BX1" s="78" t="s">
        <v>37</v>
      </c>
      <c r="BY1" s="78" t="s">
        <v>105</v>
      </c>
      <c r="BZ1" s="78" t="s">
        <v>106</v>
      </c>
      <c r="CA1" s="78" t="s">
        <v>107</v>
      </c>
      <c r="CB1" s="78" t="s">
        <v>108</v>
      </c>
      <c r="CC1" s="78" t="s">
        <v>109</v>
      </c>
      <c r="CD1" s="78" t="s">
        <v>110</v>
      </c>
      <c r="CE1" s="78" t="s">
        <v>111</v>
      </c>
      <c r="CF1" s="78" t="s">
        <v>112</v>
      </c>
      <c r="CG1" s="78" t="s">
        <v>113</v>
      </c>
      <c r="CH1" s="106"/>
      <c r="CI1" s="106"/>
    </row>
    <row r="2" spans="1:87" s="1" customFormat="1" ht="27.75" customHeight="1" thickBot="1">
      <c r="A2" s="110"/>
      <c r="B2" s="89"/>
      <c r="C2" s="88"/>
      <c r="D2" s="119"/>
      <c r="E2" s="9" t="s">
        <v>9</v>
      </c>
      <c r="F2" s="9" t="s">
        <v>10</v>
      </c>
      <c r="G2" s="18" t="s">
        <v>11</v>
      </c>
      <c r="H2" s="10" t="s">
        <v>15</v>
      </c>
      <c r="I2" s="10" t="s">
        <v>16</v>
      </c>
      <c r="J2" s="10" t="s">
        <v>12</v>
      </c>
      <c r="K2" s="10" t="s">
        <v>13</v>
      </c>
      <c r="L2" s="10" t="s">
        <v>14</v>
      </c>
      <c r="M2" s="112"/>
      <c r="N2" s="78" t="s">
        <v>44</v>
      </c>
      <c r="O2" s="78" t="s">
        <v>45</v>
      </c>
      <c r="P2" s="78" t="s">
        <v>46</v>
      </c>
      <c r="Q2" s="78" t="s">
        <v>47</v>
      </c>
      <c r="R2" s="78" t="s">
        <v>48</v>
      </c>
      <c r="S2" s="78" t="s">
        <v>49</v>
      </c>
      <c r="T2" s="78" t="s">
        <v>50</v>
      </c>
      <c r="U2" s="78" t="s">
        <v>51</v>
      </c>
      <c r="V2" s="78" t="s">
        <v>52</v>
      </c>
      <c r="W2" s="78" t="s">
        <v>53</v>
      </c>
      <c r="X2" s="78" t="s">
        <v>54</v>
      </c>
      <c r="Y2" s="78" t="s">
        <v>55</v>
      </c>
      <c r="Z2" s="78" t="s">
        <v>56</v>
      </c>
      <c r="AA2" s="78" t="s">
        <v>57</v>
      </c>
      <c r="AB2" s="78" t="s">
        <v>58</v>
      </c>
      <c r="AC2" s="78" t="s">
        <v>59</v>
      </c>
      <c r="AD2" s="78" t="s">
        <v>60</v>
      </c>
      <c r="AE2" s="78" t="s">
        <v>61</v>
      </c>
      <c r="AF2" s="78" t="s">
        <v>62</v>
      </c>
      <c r="AG2" s="78" t="s">
        <v>63</v>
      </c>
      <c r="AH2" s="78" t="s">
        <v>64</v>
      </c>
      <c r="AI2" s="78" t="s">
        <v>65</v>
      </c>
      <c r="AJ2" s="78" t="s">
        <v>66</v>
      </c>
      <c r="AK2" s="78" t="s">
        <v>67</v>
      </c>
      <c r="AL2" s="78" t="s">
        <v>68</v>
      </c>
      <c r="AM2" s="78" t="s">
        <v>69</v>
      </c>
      <c r="AN2" s="78" t="s">
        <v>70</v>
      </c>
      <c r="AO2" s="78" t="s">
        <v>71</v>
      </c>
      <c r="AP2" s="78" t="s">
        <v>72</v>
      </c>
      <c r="AQ2" s="78" t="s">
        <v>73</v>
      </c>
      <c r="AR2" s="78" t="s">
        <v>74</v>
      </c>
      <c r="AS2" s="78" t="s">
        <v>75</v>
      </c>
      <c r="AT2" s="78" t="s">
        <v>76</v>
      </c>
      <c r="AU2" s="78" t="s">
        <v>77</v>
      </c>
      <c r="AV2" s="78" t="s">
        <v>78</v>
      </c>
      <c r="AW2" s="78" t="s">
        <v>79</v>
      </c>
      <c r="AX2" s="78" t="s">
        <v>80</v>
      </c>
      <c r="AY2" s="78" t="s">
        <v>81</v>
      </c>
      <c r="AZ2" s="78" t="s">
        <v>82</v>
      </c>
      <c r="BA2" s="78" t="s">
        <v>83</v>
      </c>
      <c r="BB2" s="78" t="s">
        <v>84</v>
      </c>
      <c r="BC2" s="78" t="s">
        <v>85</v>
      </c>
      <c r="BD2" s="78" t="s">
        <v>86</v>
      </c>
      <c r="BE2" s="78" t="s">
        <v>87</v>
      </c>
      <c r="BF2" s="78" t="s">
        <v>88</v>
      </c>
      <c r="BG2" s="78" t="s">
        <v>89</v>
      </c>
      <c r="BH2" s="78" t="s">
        <v>90</v>
      </c>
      <c r="BI2" s="78" t="s">
        <v>91</v>
      </c>
      <c r="BJ2" s="78" t="s">
        <v>92</v>
      </c>
      <c r="BK2" s="78" t="s">
        <v>93</v>
      </c>
      <c r="BL2" s="78" t="s">
        <v>94</v>
      </c>
      <c r="BM2" s="78" t="s">
        <v>95</v>
      </c>
      <c r="BN2" s="78" t="s">
        <v>96</v>
      </c>
      <c r="BO2" s="78" t="s">
        <v>97</v>
      </c>
      <c r="BP2" s="78" t="s">
        <v>98</v>
      </c>
      <c r="BQ2" s="78" t="s">
        <v>99</v>
      </c>
      <c r="BR2" s="78" t="s">
        <v>100</v>
      </c>
      <c r="BS2" s="78" t="s">
        <v>101</v>
      </c>
      <c r="BT2" s="78" t="s">
        <v>102</v>
      </c>
      <c r="BU2" s="78" t="s">
        <v>103</v>
      </c>
      <c r="BV2" s="78" t="s">
        <v>104</v>
      </c>
      <c r="BW2" s="78" t="s">
        <v>36</v>
      </c>
      <c r="BX2" s="78" t="s">
        <v>37</v>
      </c>
      <c r="BY2" s="78" t="s">
        <v>105</v>
      </c>
      <c r="BZ2" s="78" t="s">
        <v>106</v>
      </c>
      <c r="CA2" s="78" t="s">
        <v>107</v>
      </c>
      <c r="CB2" s="78" t="s">
        <v>108</v>
      </c>
      <c r="CC2" s="78" t="s">
        <v>109</v>
      </c>
      <c r="CD2" s="78" t="s">
        <v>110</v>
      </c>
      <c r="CE2" s="78" t="s">
        <v>111</v>
      </c>
      <c r="CF2" s="78" t="s">
        <v>112</v>
      </c>
      <c r="CG2" s="78" t="s">
        <v>113</v>
      </c>
      <c r="CH2" s="106"/>
      <c r="CI2" s="106"/>
    </row>
    <row r="3" spans="1:87" ht="16.5" thickBot="1">
      <c r="A3" s="107" t="s">
        <v>29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  <c r="N3" s="78" t="s">
        <v>44</v>
      </c>
      <c r="O3" s="78" t="s">
        <v>45</v>
      </c>
      <c r="P3" s="78" t="s">
        <v>46</v>
      </c>
      <c r="Q3" s="78" t="s">
        <v>47</v>
      </c>
      <c r="R3" s="78" t="s">
        <v>48</v>
      </c>
      <c r="S3" s="78" t="s">
        <v>49</v>
      </c>
      <c r="T3" s="78" t="s">
        <v>50</v>
      </c>
      <c r="U3" s="78" t="s">
        <v>51</v>
      </c>
      <c r="V3" s="78" t="s">
        <v>52</v>
      </c>
      <c r="W3" s="78" t="s">
        <v>53</v>
      </c>
      <c r="X3" s="78" t="s">
        <v>54</v>
      </c>
      <c r="Y3" s="78" t="s">
        <v>55</v>
      </c>
      <c r="Z3" s="78" t="s">
        <v>56</v>
      </c>
      <c r="AA3" s="78" t="s">
        <v>57</v>
      </c>
      <c r="AB3" s="78" t="s">
        <v>58</v>
      </c>
      <c r="AC3" s="78" t="s">
        <v>59</v>
      </c>
      <c r="AD3" s="78" t="s">
        <v>60</v>
      </c>
      <c r="AE3" s="78" t="s">
        <v>61</v>
      </c>
      <c r="AF3" s="78" t="s">
        <v>62</v>
      </c>
      <c r="AG3" s="78" t="s">
        <v>63</v>
      </c>
      <c r="AH3" s="78" t="s">
        <v>64</v>
      </c>
      <c r="AI3" s="78" t="s">
        <v>65</v>
      </c>
      <c r="AJ3" s="78" t="s">
        <v>66</v>
      </c>
      <c r="AK3" s="78" t="s">
        <v>67</v>
      </c>
      <c r="AL3" s="78" t="s">
        <v>68</v>
      </c>
      <c r="AM3" s="78" t="s">
        <v>69</v>
      </c>
      <c r="AN3" s="78" t="s">
        <v>70</v>
      </c>
      <c r="AO3" s="78" t="s">
        <v>71</v>
      </c>
      <c r="AP3" s="78" t="s">
        <v>72</v>
      </c>
      <c r="AQ3" s="78" t="s">
        <v>73</v>
      </c>
      <c r="AR3" s="78" t="s">
        <v>74</v>
      </c>
      <c r="AS3" s="78" t="s">
        <v>75</v>
      </c>
      <c r="AT3" s="78" t="s">
        <v>76</v>
      </c>
      <c r="AU3" s="78" t="s">
        <v>77</v>
      </c>
      <c r="AV3" s="78" t="s">
        <v>78</v>
      </c>
      <c r="AW3" s="78" t="s">
        <v>79</v>
      </c>
      <c r="AX3" s="78" t="s">
        <v>80</v>
      </c>
      <c r="AY3" s="78" t="s">
        <v>81</v>
      </c>
      <c r="AZ3" s="78" t="s">
        <v>82</v>
      </c>
      <c r="BA3" s="78" t="s">
        <v>83</v>
      </c>
      <c r="BB3" s="78" t="s">
        <v>84</v>
      </c>
      <c r="BC3" s="78" t="s">
        <v>85</v>
      </c>
      <c r="BD3" s="78" t="s">
        <v>86</v>
      </c>
      <c r="BE3" s="78" t="s">
        <v>87</v>
      </c>
      <c r="BF3" s="78" t="s">
        <v>88</v>
      </c>
      <c r="BG3" s="78" t="s">
        <v>89</v>
      </c>
      <c r="BH3" s="78" t="s">
        <v>90</v>
      </c>
      <c r="BI3" s="78" t="s">
        <v>91</v>
      </c>
      <c r="BJ3" s="78" t="s">
        <v>92</v>
      </c>
      <c r="BK3" s="78" t="s">
        <v>93</v>
      </c>
      <c r="BL3" s="78" t="s">
        <v>94</v>
      </c>
      <c r="BM3" s="78" t="s">
        <v>95</v>
      </c>
      <c r="BN3" s="78" t="s">
        <v>96</v>
      </c>
      <c r="BO3" s="78" t="s">
        <v>97</v>
      </c>
      <c r="BP3" s="78" t="s">
        <v>98</v>
      </c>
      <c r="BQ3" s="78" t="s">
        <v>99</v>
      </c>
      <c r="BR3" s="78" t="s">
        <v>100</v>
      </c>
      <c r="BS3" s="78" t="s">
        <v>101</v>
      </c>
      <c r="BT3" s="78" t="s">
        <v>102</v>
      </c>
      <c r="BU3" s="78" t="s">
        <v>103</v>
      </c>
      <c r="BV3" s="78" t="s">
        <v>104</v>
      </c>
      <c r="BW3" s="78" t="s">
        <v>36</v>
      </c>
      <c r="BX3" s="78" t="s">
        <v>37</v>
      </c>
      <c r="BY3" s="78" t="s">
        <v>105</v>
      </c>
      <c r="BZ3" s="78" t="s">
        <v>106</v>
      </c>
      <c r="CA3" s="78" t="s">
        <v>107</v>
      </c>
      <c r="CB3" s="78" t="s">
        <v>108</v>
      </c>
      <c r="CC3" s="78" t="s">
        <v>109</v>
      </c>
      <c r="CD3" s="78" t="s">
        <v>110</v>
      </c>
      <c r="CE3" s="78" t="s">
        <v>111</v>
      </c>
      <c r="CF3" s="78" t="s">
        <v>112</v>
      </c>
      <c r="CG3" s="78" t="s">
        <v>113</v>
      </c>
      <c r="CH3" s="106"/>
      <c r="CI3" s="106"/>
    </row>
    <row r="4" spans="1:85" ht="12.75">
      <c r="A4" s="14" t="s">
        <v>220</v>
      </c>
      <c r="B4" s="93" t="s">
        <v>17</v>
      </c>
      <c r="C4" s="7" t="s">
        <v>221</v>
      </c>
      <c r="D4" s="4">
        <v>180</v>
      </c>
      <c r="E4" s="39">
        <v>5.88</v>
      </c>
      <c r="F4" s="39">
        <v>5.37</v>
      </c>
      <c r="G4" s="39">
        <v>28.11</v>
      </c>
      <c r="H4" s="39">
        <v>87.77</v>
      </c>
      <c r="I4" s="39">
        <v>0.94</v>
      </c>
      <c r="J4" s="39">
        <v>0.13</v>
      </c>
      <c r="K4" s="39">
        <v>0.1</v>
      </c>
      <c r="L4" s="39">
        <v>0.37</v>
      </c>
      <c r="M4" s="39">
        <v>185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56.50000000000001</v>
      </c>
      <c r="U4">
        <v>0</v>
      </c>
      <c r="V4">
        <v>1.25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2.5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0.5</v>
      </c>
      <c r="CD4">
        <v>0</v>
      </c>
      <c r="CE4">
        <v>0</v>
      </c>
      <c r="CF4">
        <v>0</v>
      </c>
      <c r="CG4">
        <v>0</v>
      </c>
    </row>
    <row r="5" spans="1:77" ht="12.75">
      <c r="A5" s="15" t="s">
        <v>142</v>
      </c>
      <c r="B5" s="94"/>
      <c r="C5" s="8" t="s">
        <v>35</v>
      </c>
      <c r="D5" s="3">
        <v>150</v>
      </c>
      <c r="E5" s="40">
        <v>2.93</v>
      </c>
      <c r="F5" s="40">
        <v>2.63</v>
      </c>
      <c r="G5" s="40">
        <v>17.2</v>
      </c>
      <c r="H5" s="40">
        <v>83.8</v>
      </c>
      <c r="I5" s="40">
        <v>0.8</v>
      </c>
      <c r="J5" s="40">
        <v>0.02</v>
      </c>
      <c r="K5" s="40">
        <v>0.1</v>
      </c>
      <c r="L5" s="40">
        <v>0.4</v>
      </c>
      <c r="M5" s="40">
        <v>101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90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9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1.8</v>
      </c>
    </row>
    <row r="6" spans="1:86" ht="13.5" thickBot="1">
      <c r="A6" s="16" t="s">
        <v>135</v>
      </c>
      <c r="B6" s="95"/>
      <c r="C6" s="8" t="s">
        <v>151</v>
      </c>
      <c r="D6" s="3">
        <v>30</v>
      </c>
      <c r="E6" s="41">
        <v>3.333333333333333</v>
      </c>
      <c r="F6" s="41">
        <v>4.4</v>
      </c>
      <c r="G6" s="41">
        <v>9.4</v>
      </c>
      <c r="H6" s="41">
        <v>67.46666666666667</v>
      </c>
      <c r="I6" s="41">
        <v>0.05333333333333334</v>
      </c>
      <c r="J6" s="41">
        <v>0</v>
      </c>
      <c r="K6" s="41">
        <v>0.02666666666666667</v>
      </c>
      <c r="L6" s="41">
        <v>0.04666666666666667</v>
      </c>
      <c r="M6" s="50">
        <v>91.33333333333333</v>
      </c>
      <c r="N6" s="22"/>
      <c r="O6" s="22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>
        <v>10</v>
      </c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>
        <v>30</v>
      </c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</row>
    <row r="7" spans="1:13" ht="13.5" thickBot="1">
      <c r="A7" s="89" t="s">
        <v>22</v>
      </c>
      <c r="B7" s="89"/>
      <c r="C7" s="89"/>
      <c r="D7" s="89"/>
      <c r="E7" s="13">
        <f aca="true" t="shared" si="0" ref="E7:M7">SUM(E4:E6)</f>
        <v>12.143333333333334</v>
      </c>
      <c r="F7" s="13">
        <f t="shared" si="0"/>
        <v>12.4</v>
      </c>
      <c r="G7" s="13">
        <f t="shared" si="0"/>
        <v>54.71</v>
      </c>
      <c r="H7" s="13">
        <f t="shared" si="0"/>
        <v>239.03666666666666</v>
      </c>
      <c r="I7" s="13">
        <f t="shared" si="0"/>
        <v>1.7933333333333332</v>
      </c>
      <c r="J7" s="13">
        <f t="shared" si="0"/>
        <v>0.15</v>
      </c>
      <c r="K7" s="13">
        <f t="shared" si="0"/>
        <v>0.22666666666666668</v>
      </c>
      <c r="L7" s="13">
        <f t="shared" si="0"/>
        <v>0.8166666666666667</v>
      </c>
      <c r="M7" s="13">
        <f t="shared" si="0"/>
        <v>377.3333333333333</v>
      </c>
    </row>
    <row r="8" spans="1:13" ht="13.5" customHeight="1" thickBot="1">
      <c r="A8" s="117" t="s">
        <v>18</v>
      </c>
      <c r="B8" s="118"/>
      <c r="C8" s="12" t="s">
        <v>152</v>
      </c>
      <c r="D8" s="11">
        <v>100</v>
      </c>
      <c r="E8" s="42">
        <v>0.4</v>
      </c>
      <c r="F8" s="42">
        <v>0.4</v>
      </c>
      <c r="G8" s="42">
        <v>9.8</v>
      </c>
      <c r="H8" s="42">
        <v>16</v>
      </c>
      <c r="I8" s="48">
        <v>2.2</v>
      </c>
      <c r="J8" s="42">
        <v>0.03</v>
      </c>
      <c r="K8" s="42">
        <v>0</v>
      </c>
      <c r="L8" s="42">
        <v>10</v>
      </c>
      <c r="M8" s="43">
        <v>42.68</v>
      </c>
    </row>
    <row r="9" spans="1:85" ht="12.75">
      <c r="A9" s="15" t="s">
        <v>146</v>
      </c>
      <c r="B9" s="93" t="s">
        <v>19</v>
      </c>
      <c r="C9" s="5" t="s">
        <v>114</v>
      </c>
      <c r="D9" s="6">
        <v>200</v>
      </c>
      <c r="E9" s="40">
        <v>1.7</v>
      </c>
      <c r="F9" s="40">
        <v>4.4</v>
      </c>
      <c r="G9" s="40">
        <v>11.7</v>
      </c>
      <c r="H9" s="40">
        <v>83.93</v>
      </c>
      <c r="I9" s="40">
        <v>1.76</v>
      </c>
      <c r="J9" s="40">
        <v>0.08</v>
      </c>
      <c r="K9" s="40">
        <v>0.08</v>
      </c>
      <c r="L9" s="40">
        <v>15.1</v>
      </c>
      <c r="M9" s="40">
        <v>93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1.5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25</v>
      </c>
      <c r="BN9">
        <v>2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</row>
    <row r="10" spans="1:85" ht="12.75">
      <c r="A10" s="15" t="s">
        <v>161</v>
      </c>
      <c r="B10" s="94"/>
      <c r="C10" s="5" t="s">
        <v>196</v>
      </c>
      <c r="D10" s="6">
        <v>60</v>
      </c>
      <c r="E10" s="40">
        <v>10.7</v>
      </c>
      <c r="F10" s="40">
        <v>8.78</v>
      </c>
      <c r="G10" s="40">
        <v>8.93</v>
      </c>
      <c r="H10" s="40">
        <v>25.43</v>
      </c>
      <c r="I10" s="40">
        <v>0.87</v>
      </c>
      <c r="J10" s="40">
        <v>0.05</v>
      </c>
      <c r="K10" s="40">
        <v>0.1</v>
      </c>
      <c r="L10" s="40">
        <v>0.23</v>
      </c>
      <c r="M10" s="40">
        <v>158</v>
      </c>
      <c r="N10">
        <v>40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2.5</v>
      </c>
      <c r="V10">
        <v>0</v>
      </c>
      <c r="W10">
        <v>25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2.5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2.5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0.3125</v>
      </c>
      <c r="CD10">
        <v>0</v>
      </c>
      <c r="CE10">
        <v>0</v>
      </c>
      <c r="CF10">
        <v>0</v>
      </c>
      <c r="CG10">
        <v>0</v>
      </c>
    </row>
    <row r="11" spans="1:81" ht="0.75" customHeight="1" hidden="1">
      <c r="A11" s="15"/>
      <c r="B11" s="94"/>
      <c r="C11" s="5"/>
      <c r="D11" s="6"/>
      <c r="E11" s="40"/>
      <c r="F11" s="40"/>
      <c r="G11" s="40"/>
      <c r="H11" s="40"/>
      <c r="I11" s="40"/>
      <c r="J11" s="40"/>
      <c r="K11" s="40"/>
      <c r="L11" s="40"/>
      <c r="M11" s="40"/>
      <c r="N11">
        <v>35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0.875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4.375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52.5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0.7000000000000001</v>
      </c>
    </row>
    <row r="12" spans="1:85" ht="12.75">
      <c r="A12" s="15" t="s">
        <v>139</v>
      </c>
      <c r="B12" s="94"/>
      <c r="C12" s="5" t="s">
        <v>41</v>
      </c>
      <c r="D12" s="6">
        <v>130</v>
      </c>
      <c r="E12" s="40">
        <v>4.6</v>
      </c>
      <c r="F12" s="40">
        <v>3.3</v>
      </c>
      <c r="G12" s="40">
        <v>28.1</v>
      </c>
      <c r="H12" s="40">
        <v>11.11</v>
      </c>
      <c r="I12" s="40">
        <v>0.64</v>
      </c>
      <c r="J12" s="40">
        <v>0.05</v>
      </c>
      <c r="K12" s="40">
        <v>0.02</v>
      </c>
      <c r="L12" s="40">
        <v>0</v>
      </c>
      <c r="M12" s="40">
        <v>163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5</v>
      </c>
      <c r="W12">
        <v>0</v>
      </c>
      <c r="X12">
        <v>0</v>
      </c>
      <c r="Y12">
        <v>0</v>
      </c>
      <c r="Z12">
        <v>0</v>
      </c>
      <c r="AA12">
        <v>0</v>
      </c>
      <c r="AB12">
        <v>5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7</v>
      </c>
      <c r="BK12">
        <v>0</v>
      </c>
      <c r="BL12">
        <v>40</v>
      </c>
      <c r="BM12">
        <v>16</v>
      </c>
      <c r="BN12">
        <v>8</v>
      </c>
      <c r="BO12">
        <v>8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1</v>
      </c>
      <c r="CD12">
        <v>0</v>
      </c>
      <c r="CE12">
        <v>0</v>
      </c>
      <c r="CF12">
        <v>0</v>
      </c>
      <c r="CG12">
        <v>0</v>
      </c>
    </row>
    <row r="13" spans="1:83" ht="13.5" customHeight="1">
      <c r="A13" s="15" t="s">
        <v>140</v>
      </c>
      <c r="B13" s="94"/>
      <c r="C13" s="5" t="s">
        <v>122</v>
      </c>
      <c r="D13" s="6">
        <v>180</v>
      </c>
      <c r="E13" s="40">
        <v>0.27</v>
      </c>
      <c r="F13" s="40">
        <v>0</v>
      </c>
      <c r="G13" s="40">
        <v>16.7</v>
      </c>
      <c r="H13" s="40">
        <v>5.42</v>
      </c>
      <c r="I13" s="40">
        <v>0.14</v>
      </c>
      <c r="J13" s="40">
        <v>0</v>
      </c>
      <c r="K13" s="40">
        <v>0.01</v>
      </c>
      <c r="L13" s="40">
        <v>0.06</v>
      </c>
      <c r="M13" s="40">
        <v>64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18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8.1</v>
      </c>
      <c r="BB13">
        <v>0</v>
      </c>
      <c r="BC13">
        <v>18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0.18</v>
      </c>
    </row>
    <row r="14" spans="1:88" ht="12.75">
      <c r="A14" s="15"/>
      <c r="B14" s="94"/>
      <c r="C14" s="8" t="s">
        <v>36</v>
      </c>
      <c r="D14" s="3">
        <v>10</v>
      </c>
      <c r="E14" s="41">
        <v>0.66</v>
      </c>
      <c r="F14" s="41">
        <v>0.07</v>
      </c>
      <c r="G14" s="41">
        <v>4.67</v>
      </c>
      <c r="H14" s="41">
        <v>1.5</v>
      </c>
      <c r="I14" s="41">
        <v>0.15</v>
      </c>
      <c r="J14" s="41">
        <v>0.01</v>
      </c>
      <c r="K14" s="41">
        <v>0</v>
      </c>
      <c r="L14" s="41">
        <v>0</v>
      </c>
      <c r="M14" s="50">
        <v>22.35</v>
      </c>
      <c r="N14" s="22">
        <v>0</v>
      </c>
      <c r="O14" s="22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30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/>
      <c r="CI14" s="20"/>
      <c r="CJ14" s="1"/>
    </row>
    <row r="15" spans="1:88" ht="13.5" thickBot="1">
      <c r="A15" s="16"/>
      <c r="B15" s="95"/>
      <c r="C15" s="8" t="s">
        <v>37</v>
      </c>
      <c r="D15" s="3">
        <v>30</v>
      </c>
      <c r="E15" s="44">
        <v>1.98</v>
      </c>
      <c r="F15" s="44">
        <v>0.36</v>
      </c>
      <c r="G15" s="44">
        <v>10.02</v>
      </c>
      <c r="H15" s="44">
        <v>10.5</v>
      </c>
      <c r="I15" s="44">
        <v>1.17</v>
      </c>
      <c r="J15" s="44">
        <v>0.052500000000000005</v>
      </c>
      <c r="K15" s="44">
        <v>0.024</v>
      </c>
      <c r="L15" s="44">
        <v>0</v>
      </c>
      <c r="M15" s="51">
        <v>52.125</v>
      </c>
      <c r="N15" s="22">
        <v>0</v>
      </c>
      <c r="O15" s="22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30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/>
      <c r="CI15" s="20"/>
      <c r="CJ15" s="1"/>
    </row>
    <row r="16" spans="1:13" ht="13.5" thickBot="1">
      <c r="A16" s="89" t="s">
        <v>23</v>
      </c>
      <c r="B16" s="89"/>
      <c r="C16" s="89"/>
      <c r="D16" s="89"/>
      <c r="E16" s="13">
        <f>SUM(E9:E15)</f>
        <v>19.91</v>
      </c>
      <c r="F16" s="13">
        <f aca="true" t="shared" si="1" ref="F16:M16">SUM(F9:F15)</f>
        <v>16.91</v>
      </c>
      <c r="G16" s="13">
        <f t="shared" si="1"/>
        <v>80.12</v>
      </c>
      <c r="H16" s="13">
        <f t="shared" si="1"/>
        <v>137.89000000000001</v>
      </c>
      <c r="I16" s="13">
        <f t="shared" si="1"/>
        <v>4.73</v>
      </c>
      <c r="J16" s="13">
        <f t="shared" si="1"/>
        <v>0.2425</v>
      </c>
      <c r="K16" s="13">
        <f t="shared" si="1"/>
        <v>0.23399999999999999</v>
      </c>
      <c r="L16" s="13">
        <f t="shared" si="1"/>
        <v>15.39</v>
      </c>
      <c r="M16" s="13">
        <f t="shared" si="1"/>
        <v>552.475</v>
      </c>
    </row>
    <row r="17" spans="1:85" ht="12.75">
      <c r="A17" s="15" t="s">
        <v>222</v>
      </c>
      <c r="B17" s="94"/>
      <c r="C17" s="5" t="s">
        <v>223</v>
      </c>
      <c r="D17" s="6">
        <v>130</v>
      </c>
      <c r="E17" s="40">
        <v>2.67</v>
      </c>
      <c r="F17" s="40">
        <v>4.63</v>
      </c>
      <c r="G17" s="40">
        <v>12.61</v>
      </c>
      <c r="H17" s="40">
        <v>52.77</v>
      </c>
      <c r="I17" s="40">
        <v>0.79</v>
      </c>
      <c r="J17" s="40">
        <v>0.07</v>
      </c>
      <c r="K17" s="40">
        <v>0.08</v>
      </c>
      <c r="L17" s="40">
        <v>9.15</v>
      </c>
      <c r="M17" s="40">
        <v>103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1.5</v>
      </c>
      <c r="V17">
        <v>0</v>
      </c>
      <c r="W17">
        <v>30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1.5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42.00000000000001</v>
      </c>
      <c r="BM17">
        <v>0</v>
      </c>
      <c r="BN17">
        <v>0</v>
      </c>
      <c r="BO17">
        <v>6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0.75</v>
      </c>
      <c r="CD17">
        <v>0</v>
      </c>
      <c r="CE17">
        <v>0</v>
      </c>
      <c r="CF17">
        <v>0</v>
      </c>
      <c r="CG17">
        <v>0</v>
      </c>
    </row>
    <row r="18" spans="1:79" ht="12.75">
      <c r="A18" s="15" t="s">
        <v>133</v>
      </c>
      <c r="B18" s="95"/>
      <c r="C18" s="8" t="s">
        <v>40</v>
      </c>
      <c r="D18" s="3">
        <v>150</v>
      </c>
      <c r="E18" s="40">
        <v>0</v>
      </c>
      <c r="F18" s="40">
        <v>0</v>
      </c>
      <c r="G18" s="40">
        <v>6.83</v>
      </c>
      <c r="H18" s="40">
        <v>0.195</v>
      </c>
      <c r="I18" s="40">
        <v>0.02</v>
      </c>
      <c r="J18" s="40">
        <v>0</v>
      </c>
      <c r="K18" s="40">
        <v>0</v>
      </c>
      <c r="L18" s="40">
        <v>0</v>
      </c>
      <c r="M18" s="40">
        <v>26.3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9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0.18</v>
      </c>
    </row>
    <row r="19" spans="1:13" ht="13.5" thickBot="1">
      <c r="A19" s="15"/>
      <c r="B19" s="73"/>
      <c r="C19" s="8" t="s">
        <v>36</v>
      </c>
      <c r="D19" s="3">
        <v>10</v>
      </c>
      <c r="E19" s="40">
        <v>0.66</v>
      </c>
      <c r="F19" s="40" t="s">
        <v>154</v>
      </c>
      <c r="G19" s="40">
        <v>4.67</v>
      </c>
      <c r="H19" s="40">
        <v>1.5</v>
      </c>
      <c r="I19" s="40">
        <v>0.15</v>
      </c>
      <c r="J19" s="40">
        <v>0.01</v>
      </c>
      <c r="K19" s="40">
        <v>0</v>
      </c>
      <c r="L19" s="40">
        <v>0</v>
      </c>
      <c r="M19" s="40">
        <v>22.35</v>
      </c>
    </row>
    <row r="20" spans="1:13" ht="13.5" thickBot="1">
      <c r="A20" s="89" t="s">
        <v>24</v>
      </c>
      <c r="B20" s="89"/>
      <c r="C20" s="89"/>
      <c r="D20" s="89"/>
      <c r="E20" s="13">
        <f aca="true" t="shared" si="2" ref="E20:L20">SUM(E17:E18)</f>
        <v>2.67</v>
      </c>
      <c r="F20" s="13">
        <f t="shared" si="2"/>
        <v>4.63</v>
      </c>
      <c r="G20" s="13">
        <f t="shared" si="2"/>
        <v>19.439999999999998</v>
      </c>
      <c r="H20" s="13">
        <f t="shared" si="2"/>
        <v>52.965</v>
      </c>
      <c r="I20" s="13">
        <f t="shared" si="2"/>
        <v>0.81</v>
      </c>
      <c r="J20" s="13">
        <f t="shared" si="2"/>
        <v>0.07</v>
      </c>
      <c r="K20" s="13">
        <f t="shared" si="2"/>
        <v>0.08</v>
      </c>
      <c r="L20" s="13">
        <f t="shared" si="2"/>
        <v>9.15</v>
      </c>
      <c r="M20" s="13">
        <f>SUM(M17:M19)</f>
        <v>151.65</v>
      </c>
    </row>
    <row r="21" spans="1:82" ht="13.5" thickBot="1">
      <c r="A21" s="89" t="s">
        <v>21</v>
      </c>
      <c r="B21" s="89"/>
      <c r="C21" s="89"/>
      <c r="D21" s="89"/>
      <c r="E21" s="13">
        <f aca="true" t="shared" si="3" ref="E21:M21">SUM(E7+E16+E20+E8)</f>
        <v>35.123333333333335</v>
      </c>
      <c r="F21" s="13">
        <f t="shared" si="3"/>
        <v>34.34</v>
      </c>
      <c r="G21" s="13">
        <f t="shared" si="3"/>
        <v>164.07000000000002</v>
      </c>
      <c r="H21" s="13">
        <f t="shared" si="3"/>
        <v>445.89166666666665</v>
      </c>
      <c r="I21" s="13">
        <f t="shared" si="3"/>
        <v>9.533333333333335</v>
      </c>
      <c r="J21" s="13">
        <f t="shared" si="3"/>
        <v>0.49249999999999994</v>
      </c>
      <c r="K21" s="13">
        <f t="shared" si="3"/>
        <v>0.5406666666666666</v>
      </c>
      <c r="L21" s="13">
        <f t="shared" si="3"/>
        <v>35.35666666666667</v>
      </c>
      <c r="M21" s="13">
        <f t="shared" si="3"/>
        <v>1124.1383333333335</v>
      </c>
      <c r="N21" s="22">
        <f>SUM(N4:N20)</f>
        <v>75</v>
      </c>
      <c r="O21" s="22">
        <f>SUM(O4:O20)</f>
        <v>0</v>
      </c>
      <c r="P21" s="20"/>
      <c r="Q21" s="77">
        <f>SUM(Q4:R20)</f>
        <v>0</v>
      </c>
      <c r="R21" s="77"/>
      <c r="S21" s="77">
        <f>SUM(S4:T20)</f>
        <v>56.50000000000001</v>
      </c>
      <c r="T21" s="77"/>
      <c r="U21" s="22">
        <f>SUM(U4:U20)</f>
        <v>4</v>
      </c>
      <c r="V21" s="22">
        <f>SUM(V4:V20)</f>
        <v>9.125</v>
      </c>
      <c r="W21" s="102">
        <f>SUM(W4:AA20)</f>
        <v>145</v>
      </c>
      <c r="X21" s="102"/>
      <c r="Y21" s="102"/>
      <c r="Z21" s="102"/>
      <c r="AA21" s="102"/>
      <c r="AB21" s="22">
        <f>SUM(AB4:AB20)</f>
        <v>5</v>
      </c>
      <c r="AC21" s="22">
        <f>SUM(AC4:AC20)</f>
        <v>0</v>
      </c>
      <c r="AD21" s="22">
        <f>SUM(AD4:AD20)</f>
        <v>10</v>
      </c>
      <c r="AE21" s="22">
        <f>SUM(AE4:AE20)</f>
        <v>0</v>
      </c>
      <c r="AF21" s="22">
        <f>SUM(AF4:AF20)</f>
        <v>6.5</v>
      </c>
      <c r="AG21" s="77">
        <f>SUM(AG4:AM20,AP4:AQ20)</f>
        <v>4.375</v>
      </c>
      <c r="AH21" s="77"/>
      <c r="AI21" s="77"/>
      <c r="AJ21" s="77"/>
      <c r="AK21" s="77"/>
      <c r="AL21" s="77"/>
      <c r="AM21" s="77"/>
      <c r="AN21" s="77">
        <f>SUM(AN4:AO20)</f>
        <v>0</v>
      </c>
      <c r="AO21" s="77"/>
      <c r="AP21" s="77"/>
      <c r="AQ21" s="77"/>
      <c r="AR21" s="22">
        <f>SUM(AR4:AR20)</f>
        <v>37.5</v>
      </c>
      <c r="AS21" s="77">
        <f>SUM(AS4:AY20)</f>
        <v>0</v>
      </c>
      <c r="AT21" s="77"/>
      <c r="AU21" s="77"/>
      <c r="AV21" s="77"/>
      <c r="AW21" s="77"/>
      <c r="AX21" s="77"/>
      <c r="AY21" s="77"/>
      <c r="AZ21" s="20"/>
      <c r="BA21" s="22">
        <f>SUM(BA4:BA20)</f>
        <v>8.1</v>
      </c>
      <c r="BB21" s="77">
        <f>SUM(BB4:BD20)</f>
        <v>18</v>
      </c>
      <c r="BC21" s="77"/>
      <c r="BD21" s="77"/>
      <c r="BE21" s="77">
        <f>SUM(BE4:BI20)</f>
        <v>0</v>
      </c>
      <c r="BF21" s="77"/>
      <c r="BG21" s="77"/>
      <c r="BH21" s="77"/>
      <c r="BI21" s="77"/>
      <c r="BJ21" s="20"/>
      <c r="BK21" s="20"/>
      <c r="BL21" s="22">
        <f>SUM(BL4:BL20)</f>
        <v>82</v>
      </c>
      <c r="BM21" s="77">
        <f>SUM(BM4:BT20,BJ4:BK20)</f>
        <v>127</v>
      </c>
      <c r="BN21" s="77"/>
      <c r="BO21" s="77"/>
      <c r="BP21" s="77"/>
      <c r="BQ21" s="77"/>
      <c r="BR21" s="77"/>
      <c r="BS21" s="77"/>
      <c r="BT21" s="77"/>
      <c r="BU21" s="20"/>
      <c r="BV21" s="20"/>
      <c r="BW21" s="22">
        <f aca="true" t="shared" si="4" ref="BW21:CD21">SUM(BW4:BW20)</f>
        <v>60</v>
      </c>
      <c r="BX21" s="22">
        <f t="shared" si="4"/>
        <v>30</v>
      </c>
      <c r="BY21" s="22">
        <f t="shared" si="4"/>
        <v>1.8</v>
      </c>
      <c r="BZ21" s="22">
        <f t="shared" si="4"/>
        <v>0</v>
      </c>
      <c r="CA21" s="22">
        <f t="shared" si="4"/>
        <v>0.18</v>
      </c>
      <c r="CB21" s="22">
        <f t="shared" si="4"/>
        <v>0</v>
      </c>
      <c r="CC21" s="22">
        <f t="shared" si="4"/>
        <v>3.2625</v>
      </c>
      <c r="CD21" s="22">
        <f t="shared" si="4"/>
        <v>0</v>
      </c>
    </row>
    <row r="22" spans="1:13" s="1" customFormat="1" ht="13.5" hidden="1" thickBot="1">
      <c r="A22" s="89" t="s">
        <v>42</v>
      </c>
      <c r="B22" s="89"/>
      <c r="C22" s="89"/>
      <c r="D22" s="89"/>
      <c r="E22" s="52">
        <f>E21/0.42-100</f>
        <v>-16.37301587301586</v>
      </c>
      <c r="F22" s="52">
        <f>F21/0.3525-100</f>
        <v>-2.581560283687935</v>
      </c>
      <c r="G22" s="52">
        <f>G21/1.5225-100</f>
        <v>7.76354679802958</v>
      </c>
      <c r="H22" s="13">
        <f>H21/8-100</f>
        <v>-44.26354166666667</v>
      </c>
      <c r="I22" s="13">
        <f>I21/0.08-100</f>
        <v>19.166666666666686</v>
      </c>
      <c r="J22" s="13">
        <f>J21/0.008-100</f>
        <v>-38.43750000000001</v>
      </c>
      <c r="K22" s="13">
        <f>K21/0.01-100</f>
        <v>-45.93333333333334</v>
      </c>
      <c r="L22" s="13">
        <f>L21/0.45-100</f>
        <v>-21.42962962962963</v>
      </c>
      <c r="M22" s="52">
        <f>M21/10.5-100</f>
        <v>7.06079365079367</v>
      </c>
    </row>
    <row r="23" spans="1:13" ht="16.5" thickBot="1">
      <c r="A23" s="107" t="s">
        <v>28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</row>
    <row r="24" spans="1:85" ht="12.75">
      <c r="A24" s="14" t="s">
        <v>204</v>
      </c>
      <c r="B24" s="93" t="s">
        <v>17</v>
      </c>
      <c r="C24" s="7" t="s">
        <v>205</v>
      </c>
      <c r="D24" s="4">
        <v>180</v>
      </c>
      <c r="E24" s="39">
        <v>5.4</v>
      </c>
      <c r="F24" s="39">
        <v>5.22</v>
      </c>
      <c r="G24" s="39">
        <v>38.2</v>
      </c>
      <c r="H24" s="39">
        <v>101.4</v>
      </c>
      <c r="I24" s="39">
        <v>0.5</v>
      </c>
      <c r="J24" s="39">
        <v>0.05</v>
      </c>
      <c r="K24" s="39">
        <v>0.13</v>
      </c>
      <c r="L24" s="39">
        <v>0.47</v>
      </c>
      <c r="M24" s="39">
        <v>223</v>
      </c>
      <c r="N24">
        <v>0</v>
      </c>
      <c r="O24">
        <v>0</v>
      </c>
      <c r="P24">
        <v>88</v>
      </c>
      <c r="Q24">
        <v>0</v>
      </c>
      <c r="R24">
        <v>0</v>
      </c>
      <c r="S24">
        <v>0</v>
      </c>
      <c r="T24">
        <v>0</v>
      </c>
      <c r="U24">
        <v>2</v>
      </c>
      <c r="V24">
        <v>0</v>
      </c>
      <c r="W24">
        <v>24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16</v>
      </c>
      <c r="AF24">
        <v>2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0.2</v>
      </c>
      <c r="CD24">
        <v>0</v>
      </c>
      <c r="CE24">
        <v>0</v>
      </c>
      <c r="CF24">
        <v>0</v>
      </c>
      <c r="CG24">
        <v>0</v>
      </c>
    </row>
    <row r="25" spans="1:77" ht="12.75" customHeight="1">
      <c r="A25" s="15" t="s">
        <v>134</v>
      </c>
      <c r="B25" s="94"/>
      <c r="C25" s="5" t="s">
        <v>39</v>
      </c>
      <c r="D25" s="6">
        <v>150</v>
      </c>
      <c r="E25" s="40">
        <v>2.25</v>
      </c>
      <c r="F25" s="40">
        <v>2.2</v>
      </c>
      <c r="G25" s="40">
        <v>10.1</v>
      </c>
      <c r="H25" s="40">
        <v>79.4</v>
      </c>
      <c r="I25" s="40">
        <v>0.08</v>
      </c>
      <c r="J25" s="40">
        <v>0.02</v>
      </c>
      <c r="K25" s="40">
        <v>0.1</v>
      </c>
      <c r="L25" s="40">
        <v>0.4</v>
      </c>
      <c r="M25" s="40">
        <v>67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90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9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1.8</v>
      </c>
    </row>
    <row r="26" spans="1:85" ht="13.5" thickBot="1">
      <c r="A26" s="16" t="s">
        <v>130</v>
      </c>
      <c r="B26" s="95"/>
      <c r="C26" s="8" t="s">
        <v>156</v>
      </c>
      <c r="D26" s="3">
        <v>30</v>
      </c>
      <c r="E26" s="3">
        <v>1.9500000000000002</v>
      </c>
      <c r="F26" s="3">
        <v>3.8499999999999996</v>
      </c>
      <c r="G26" s="3">
        <v>11.8</v>
      </c>
      <c r="H26" s="3">
        <v>1.2</v>
      </c>
      <c r="I26" s="3">
        <v>0.01</v>
      </c>
      <c r="J26" s="3">
        <v>0</v>
      </c>
      <c r="K26" s="3">
        <v>0.1</v>
      </c>
      <c r="L26" s="3">
        <v>0</v>
      </c>
      <c r="M26" s="47">
        <v>90.5</v>
      </c>
      <c r="N26" s="22">
        <v>0</v>
      </c>
      <c r="O26" s="22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5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25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</row>
    <row r="27" spans="1:13" ht="13.5" thickBot="1">
      <c r="A27" s="89" t="s">
        <v>22</v>
      </c>
      <c r="B27" s="89"/>
      <c r="C27" s="89"/>
      <c r="D27" s="89"/>
      <c r="E27" s="13">
        <f aca="true" t="shared" si="5" ref="E27:M27">SUM(E24:E26)</f>
        <v>9.600000000000001</v>
      </c>
      <c r="F27" s="13">
        <f t="shared" si="5"/>
        <v>11.27</v>
      </c>
      <c r="G27" s="13">
        <f t="shared" si="5"/>
        <v>60.10000000000001</v>
      </c>
      <c r="H27" s="13">
        <f t="shared" si="5"/>
        <v>182</v>
      </c>
      <c r="I27" s="13">
        <f t="shared" si="5"/>
        <v>0.59</v>
      </c>
      <c r="J27" s="13">
        <f t="shared" si="5"/>
        <v>0.07</v>
      </c>
      <c r="K27" s="13">
        <f t="shared" si="5"/>
        <v>0.33</v>
      </c>
      <c r="L27" s="13">
        <f t="shared" si="5"/>
        <v>0.87</v>
      </c>
      <c r="M27" s="13">
        <f t="shared" si="5"/>
        <v>380.5</v>
      </c>
    </row>
    <row r="28" spans="1:13" ht="13.5" thickBot="1">
      <c r="A28" s="113" t="s">
        <v>18</v>
      </c>
      <c r="B28" s="114"/>
      <c r="C28" s="12" t="s">
        <v>152</v>
      </c>
      <c r="D28" s="11">
        <v>100</v>
      </c>
      <c r="E28" s="42">
        <v>0.4</v>
      </c>
      <c r="F28" s="42">
        <v>0.4</v>
      </c>
      <c r="G28" s="42">
        <v>9.8</v>
      </c>
      <c r="H28" s="42">
        <v>16</v>
      </c>
      <c r="I28" s="48">
        <v>2.2</v>
      </c>
      <c r="J28" s="42">
        <v>0.03</v>
      </c>
      <c r="K28" s="42">
        <v>0</v>
      </c>
      <c r="L28" s="42">
        <v>10</v>
      </c>
      <c r="M28" s="43">
        <v>42.7</v>
      </c>
    </row>
    <row r="29" spans="1:85" ht="12.75" hidden="1">
      <c r="A29" s="15"/>
      <c r="B29" s="94" t="s">
        <v>19</v>
      </c>
      <c r="C29" s="5"/>
      <c r="D29" s="4"/>
      <c r="E29" s="40"/>
      <c r="F29" s="40"/>
      <c r="G29" s="40"/>
      <c r="H29" s="40"/>
      <c r="I29" s="40"/>
      <c r="J29" s="40"/>
      <c r="K29" s="40"/>
      <c r="L29" s="40"/>
      <c r="M29" s="40"/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2.5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2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4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22.5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</row>
    <row r="30" spans="1:85" ht="12.75">
      <c r="A30" s="15" t="s">
        <v>169</v>
      </c>
      <c r="B30" s="94"/>
      <c r="C30" s="5" t="s">
        <v>170</v>
      </c>
      <c r="D30" s="6">
        <v>200</v>
      </c>
      <c r="E30" s="40">
        <v>1.8</v>
      </c>
      <c r="F30" s="40">
        <v>4.4</v>
      </c>
      <c r="G30" s="40">
        <v>10.1</v>
      </c>
      <c r="H30" s="40">
        <v>81.12</v>
      </c>
      <c r="I30" s="40">
        <v>1.28</v>
      </c>
      <c r="J30" s="40">
        <v>0.07</v>
      </c>
      <c r="K30" s="40">
        <v>0.07</v>
      </c>
      <c r="L30" s="40">
        <v>16.6</v>
      </c>
      <c r="M30" s="40">
        <v>88</v>
      </c>
      <c r="N30" s="54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4</v>
      </c>
      <c r="W30">
        <v>0</v>
      </c>
      <c r="X30">
        <v>0</v>
      </c>
      <c r="Y30">
        <v>0</v>
      </c>
      <c r="Z30">
        <v>0</v>
      </c>
      <c r="AA30">
        <v>0</v>
      </c>
      <c r="AB30">
        <v>5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8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20</v>
      </c>
      <c r="BM30">
        <v>24</v>
      </c>
      <c r="BN30">
        <v>8</v>
      </c>
      <c r="BO30">
        <v>8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1</v>
      </c>
      <c r="CD30">
        <v>0</v>
      </c>
      <c r="CE30">
        <v>0</v>
      </c>
      <c r="CF30">
        <v>0</v>
      </c>
      <c r="CG30">
        <v>0</v>
      </c>
    </row>
    <row r="31" spans="1:85" ht="12.75" hidden="1">
      <c r="A31" s="15"/>
      <c r="B31" s="94"/>
      <c r="C31" s="5"/>
      <c r="D31" s="6"/>
      <c r="E31" s="40"/>
      <c r="F31" s="40"/>
      <c r="G31" s="40"/>
      <c r="H31" s="40"/>
      <c r="I31" s="40"/>
      <c r="J31" s="40"/>
      <c r="K31" s="40"/>
      <c r="L31" s="40"/>
      <c r="M31" s="40"/>
      <c r="N31">
        <v>0</v>
      </c>
      <c r="O31">
        <v>48.3</v>
      </c>
      <c r="P31">
        <v>0</v>
      </c>
      <c r="Q31">
        <v>0</v>
      </c>
      <c r="R31">
        <v>0</v>
      </c>
      <c r="S31">
        <v>0</v>
      </c>
      <c r="T31">
        <v>0</v>
      </c>
      <c r="U31">
        <v>2.1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2.1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1.4000000000000001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0.56</v>
      </c>
      <c r="CD31">
        <v>0</v>
      </c>
      <c r="CE31">
        <v>0</v>
      </c>
      <c r="CF31">
        <v>0</v>
      </c>
      <c r="CG31">
        <v>0</v>
      </c>
    </row>
    <row r="32" spans="1:85" ht="12.75">
      <c r="A32" s="15" t="s">
        <v>159</v>
      </c>
      <c r="B32" s="94"/>
      <c r="C32" s="5" t="s">
        <v>158</v>
      </c>
      <c r="D32" s="6">
        <v>60</v>
      </c>
      <c r="E32" s="40">
        <v>8.25</v>
      </c>
      <c r="F32" s="40">
        <v>1.2</v>
      </c>
      <c r="G32" s="40">
        <v>4.8</v>
      </c>
      <c r="H32" s="40">
        <v>35.48</v>
      </c>
      <c r="I32" s="40">
        <v>0.47</v>
      </c>
      <c r="J32" s="40">
        <v>0.05</v>
      </c>
      <c r="K32" s="40">
        <v>0.08</v>
      </c>
      <c r="L32" s="40">
        <v>0.38</v>
      </c>
      <c r="M32" s="40">
        <v>63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4</v>
      </c>
      <c r="W32">
        <v>0</v>
      </c>
      <c r="X32">
        <v>0</v>
      </c>
      <c r="Y32">
        <v>0</v>
      </c>
      <c r="Z32">
        <v>0</v>
      </c>
      <c r="AA32">
        <v>0</v>
      </c>
      <c r="AB32">
        <v>5</v>
      </c>
      <c r="AC32">
        <v>0</v>
      </c>
      <c r="AD32">
        <v>0</v>
      </c>
      <c r="AE32">
        <v>0</v>
      </c>
      <c r="AF32">
        <v>2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35</v>
      </c>
      <c r="BM32">
        <v>0</v>
      </c>
      <c r="BN32">
        <v>9</v>
      </c>
      <c r="BO32">
        <v>8</v>
      </c>
      <c r="BP32">
        <v>0</v>
      </c>
      <c r="BQ32">
        <v>0</v>
      </c>
      <c r="BR32">
        <v>53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1</v>
      </c>
      <c r="CD32">
        <v>0</v>
      </c>
      <c r="CE32">
        <v>0</v>
      </c>
      <c r="CF32">
        <v>0</v>
      </c>
      <c r="CG32">
        <v>0</v>
      </c>
    </row>
    <row r="33" spans="1:85" ht="12.75">
      <c r="A33" s="15" t="s">
        <v>132</v>
      </c>
      <c r="B33" s="94"/>
      <c r="C33" s="5" t="s">
        <v>125</v>
      </c>
      <c r="D33" s="6">
        <v>130</v>
      </c>
      <c r="E33" s="40">
        <v>2.5</v>
      </c>
      <c r="F33" s="40">
        <v>3.64</v>
      </c>
      <c r="G33" s="40">
        <v>18.96</v>
      </c>
      <c r="H33" s="40">
        <v>15.93</v>
      </c>
      <c r="I33" s="40">
        <v>1.1</v>
      </c>
      <c r="J33" s="40">
        <v>0.1</v>
      </c>
      <c r="K33" s="40">
        <v>0.1</v>
      </c>
      <c r="L33" s="40">
        <v>5.2</v>
      </c>
      <c r="M33" s="40">
        <v>121</v>
      </c>
      <c r="N33">
        <v>48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6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36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9</v>
      </c>
      <c r="BO33">
        <v>18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0.9</v>
      </c>
      <c r="CD33">
        <v>0</v>
      </c>
      <c r="CE33">
        <v>0</v>
      </c>
      <c r="CF33">
        <v>0</v>
      </c>
      <c r="CG33">
        <v>0</v>
      </c>
    </row>
    <row r="34" spans="1:58" ht="12.75">
      <c r="A34" s="15" t="s">
        <v>147</v>
      </c>
      <c r="B34" s="94"/>
      <c r="C34" s="5" t="s">
        <v>126</v>
      </c>
      <c r="D34" s="6">
        <v>150</v>
      </c>
      <c r="E34" s="6">
        <v>1</v>
      </c>
      <c r="F34" s="6">
        <v>0</v>
      </c>
      <c r="G34" s="6">
        <v>20</v>
      </c>
      <c r="H34" s="6">
        <v>0.2</v>
      </c>
      <c r="I34" s="6">
        <v>0.02</v>
      </c>
      <c r="J34" s="6">
        <v>0</v>
      </c>
      <c r="K34" s="6">
        <v>0</v>
      </c>
      <c r="L34" s="6">
        <v>0.24</v>
      </c>
      <c r="M34" s="6">
        <v>98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13.5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4.5</v>
      </c>
      <c r="BE34">
        <v>0</v>
      </c>
      <c r="BF34">
        <v>3.6</v>
      </c>
    </row>
    <row r="35" spans="1:88" ht="12.75">
      <c r="A35" s="15"/>
      <c r="B35" s="94"/>
      <c r="C35" s="8" t="s">
        <v>36</v>
      </c>
      <c r="D35" s="3">
        <v>10</v>
      </c>
      <c r="E35" s="41" t="s">
        <v>157</v>
      </c>
      <c r="F35" s="41">
        <v>0.07</v>
      </c>
      <c r="G35" s="41">
        <v>4.67</v>
      </c>
      <c r="H35" s="41">
        <v>1.5</v>
      </c>
      <c r="I35" s="41">
        <v>0.15</v>
      </c>
      <c r="J35" s="41">
        <v>0.01</v>
      </c>
      <c r="K35" s="41">
        <v>0</v>
      </c>
      <c r="L35" s="41">
        <v>0</v>
      </c>
      <c r="M35" s="50">
        <v>22.35</v>
      </c>
      <c r="N35" s="22">
        <v>0</v>
      </c>
      <c r="O35" s="22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30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/>
      <c r="CI35" s="20"/>
      <c r="CJ35" s="1"/>
    </row>
    <row r="36" spans="1:88" ht="13.5" thickBot="1">
      <c r="A36" s="16"/>
      <c r="B36" s="95"/>
      <c r="C36" s="8" t="s">
        <v>37</v>
      </c>
      <c r="D36" s="3">
        <v>30</v>
      </c>
      <c r="E36" s="44">
        <v>1.98</v>
      </c>
      <c r="F36" s="44">
        <v>0.36</v>
      </c>
      <c r="G36" s="44">
        <v>10.02</v>
      </c>
      <c r="H36" s="44">
        <v>10.5</v>
      </c>
      <c r="I36" s="44">
        <v>1.17</v>
      </c>
      <c r="J36" s="44">
        <v>0.052500000000000005</v>
      </c>
      <c r="K36" s="44">
        <v>0.024</v>
      </c>
      <c r="L36" s="44">
        <v>0</v>
      </c>
      <c r="M36" s="51">
        <v>52.125</v>
      </c>
      <c r="N36" s="22">
        <v>0</v>
      </c>
      <c r="O36" s="22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30</v>
      </c>
      <c r="BY36" s="20">
        <v>0</v>
      </c>
      <c r="BZ36" s="20">
        <v>0</v>
      </c>
      <c r="CA36" s="20">
        <v>0</v>
      </c>
      <c r="CB36" s="20">
        <v>0</v>
      </c>
      <c r="CC36" s="20">
        <v>0</v>
      </c>
      <c r="CD36" s="20">
        <v>0</v>
      </c>
      <c r="CE36" s="20">
        <v>0</v>
      </c>
      <c r="CF36" s="20">
        <v>0</v>
      </c>
      <c r="CG36" s="20">
        <v>0</v>
      </c>
      <c r="CH36" s="20"/>
      <c r="CI36" s="20"/>
      <c r="CJ36" s="1"/>
    </row>
    <row r="37" spans="1:13" ht="13.5" thickBot="1">
      <c r="A37" s="89" t="s">
        <v>23</v>
      </c>
      <c r="B37" s="89"/>
      <c r="C37" s="89"/>
      <c r="D37" s="89"/>
      <c r="E37" s="13">
        <f>SUM(E29:E36)</f>
        <v>15.530000000000001</v>
      </c>
      <c r="F37" s="13">
        <f aca="true" t="shared" si="6" ref="F37:M37">SUM(F29:F36)</f>
        <v>9.67</v>
      </c>
      <c r="G37" s="13">
        <f t="shared" si="6"/>
        <v>68.55</v>
      </c>
      <c r="H37" s="13">
        <f t="shared" si="6"/>
        <v>144.73</v>
      </c>
      <c r="I37" s="13">
        <f t="shared" si="6"/>
        <v>4.1899999999999995</v>
      </c>
      <c r="J37" s="13">
        <f t="shared" si="6"/>
        <v>0.28250000000000003</v>
      </c>
      <c r="K37" s="13">
        <f t="shared" si="6"/>
        <v>0.274</v>
      </c>
      <c r="L37" s="13">
        <f t="shared" si="6"/>
        <v>22.419999999999998</v>
      </c>
      <c r="M37" s="13">
        <f t="shared" si="6"/>
        <v>444.475</v>
      </c>
    </row>
    <row r="38" spans="1:85" ht="14.25" customHeight="1">
      <c r="A38" s="70" t="s">
        <v>224</v>
      </c>
      <c r="B38" s="94" t="s">
        <v>20</v>
      </c>
      <c r="C38" s="64" t="s">
        <v>225</v>
      </c>
      <c r="D38" s="65">
        <v>130</v>
      </c>
      <c r="E38" s="66">
        <v>6.32</v>
      </c>
      <c r="F38" s="66">
        <v>4.97</v>
      </c>
      <c r="G38" s="66">
        <v>26.33</v>
      </c>
      <c r="H38" s="66">
        <v>81.92</v>
      </c>
      <c r="I38" s="66">
        <v>0.65</v>
      </c>
      <c r="J38" s="66">
        <v>0.05</v>
      </c>
      <c r="K38" s="66">
        <v>0.04</v>
      </c>
      <c r="L38" s="66">
        <v>0.02</v>
      </c>
      <c r="M38" s="66">
        <v>178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1.4</v>
      </c>
      <c r="V38">
        <v>0.1</v>
      </c>
      <c r="W38">
        <v>7.13</v>
      </c>
      <c r="X38">
        <v>0</v>
      </c>
      <c r="Y38">
        <v>0</v>
      </c>
      <c r="Z38">
        <v>0</v>
      </c>
      <c r="AA38">
        <v>0</v>
      </c>
      <c r="AB38">
        <v>0.9000000000000001</v>
      </c>
      <c r="AC38">
        <v>0</v>
      </c>
      <c r="AD38">
        <v>0</v>
      </c>
      <c r="AE38">
        <v>1.8500000000000003</v>
      </c>
      <c r="AF38">
        <v>10.45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0.55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16.5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0.15</v>
      </c>
      <c r="CD38">
        <v>0.6</v>
      </c>
      <c r="CE38">
        <v>0</v>
      </c>
      <c r="CF38">
        <v>0</v>
      </c>
      <c r="CG38">
        <v>0</v>
      </c>
    </row>
    <row r="39" spans="1:79" ht="13.5" thickBot="1">
      <c r="A39" s="15" t="s">
        <v>133</v>
      </c>
      <c r="B39" s="95"/>
      <c r="C39" s="8" t="s">
        <v>40</v>
      </c>
      <c r="D39" s="3">
        <v>150</v>
      </c>
      <c r="E39" s="40">
        <v>0</v>
      </c>
      <c r="F39" s="40">
        <v>0</v>
      </c>
      <c r="G39" s="40">
        <v>6.83</v>
      </c>
      <c r="H39" s="40">
        <v>0.195</v>
      </c>
      <c r="I39" s="40">
        <v>0.02</v>
      </c>
      <c r="J39" s="40">
        <v>0</v>
      </c>
      <c r="K39" s="40">
        <v>0</v>
      </c>
      <c r="L39" s="40">
        <v>0</v>
      </c>
      <c r="M39" s="40">
        <v>26.3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9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0.18</v>
      </c>
    </row>
    <row r="40" spans="1:13" ht="13.5" thickBot="1">
      <c r="A40" s="89" t="s">
        <v>24</v>
      </c>
      <c r="B40" s="89"/>
      <c r="C40" s="89"/>
      <c r="D40" s="89"/>
      <c r="E40" s="13">
        <f aca="true" t="shared" si="7" ref="E40:M40">SUM(E38:E39)</f>
        <v>6.32</v>
      </c>
      <c r="F40" s="13">
        <f t="shared" si="7"/>
        <v>4.97</v>
      </c>
      <c r="G40" s="13">
        <f t="shared" si="7"/>
        <v>33.16</v>
      </c>
      <c r="H40" s="13">
        <f t="shared" si="7"/>
        <v>82.115</v>
      </c>
      <c r="I40" s="13">
        <f t="shared" si="7"/>
        <v>0.67</v>
      </c>
      <c r="J40" s="13">
        <f t="shared" si="7"/>
        <v>0.05</v>
      </c>
      <c r="K40" s="13">
        <f t="shared" si="7"/>
        <v>0.04</v>
      </c>
      <c r="L40" s="13">
        <f t="shared" si="7"/>
        <v>0.02</v>
      </c>
      <c r="M40" s="13">
        <f t="shared" si="7"/>
        <v>204.3</v>
      </c>
    </row>
    <row r="41" spans="1:82" ht="13.5" thickBot="1">
      <c r="A41" s="89" t="s">
        <v>21</v>
      </c>
      <c r="B41" s="89"/>
      <c r="C41" s="89"/>
      <c r="D41" s="89"/>
      <c r="E41" s="13">
        <f aca="true" t="shared" si="8" ref="E41:M41">SUM(E27+E37+E40+E28)</f>
        <v>31.85</v>
      </c>
      <c r="F41" s="13">
        <f t="shared" si="8"/>
        <v>26.309999999999995</v>
      </c>
      <c r="G41" s="13">
        <f t="shared" si="8"/>
        <v>171.61</v>
      </c>
      <c r="H41" s="13">
        <f t="shared" si="8"/>
        <v>424.845</v>
      </c>
      <c r="I41" s="13">
        <f t="shared" si="8"/>
        <v>7.6499999999999995</v>
      </c>
      <c r="J41" s="13">
        <f t="shared" si="8"/>
        <v>0.4325</v>
      </c>
      <c r="K41" s="13">
        <f t="shared" si="8"/>
        <v>0.6440000000000001</v>
      </c>
      <c r="L41" s="13">
        <f t="shared" si="8"/>
        <v>33.31</v>
      </c>
      <c r="M41" s="13">
        <f t="shared" si="8"/>
        <v>1071.9750000000001</v>
      </c>
      <c r="N41" s="22">
        <f>SUM(N24:N40)</f>
        <v>48</v>
      </c>
      <c r="O41" s="22">
        <f>SUM(O24:O40)</f>
        <v>48.3</v>
      </c>
      <c r="P41" s="20"/>
      <c r="Q41" s="77">
        <f>SUM(Q24:R40)</f>
        <v>0</v>
      </c>
      <c r="R41" s="77"/>
      <c r="S41" s="77">
        <f>SUM(S24:T40)</f>
        <v>0</v>
      </c>
      <c r="T41" s="77"/>
      <c r="U41" s="22">
        <f>SUM(U24:U40)</f>
        <v>16.5</v>
      </c>
      <c r="V41" s="22">
        <f>SUM(V24:V40)</f>
        <v>10.6</v>
      </c>
      <c r="W41" s="102">
        <f>SUM(W24:AA40)</f>
        <v>121.13</v>
      </c>
      <c r="X41" s="102"/>
      <c r="Y41" s="102"/>
      <c r="Z41" s="102"/>
      <c r="AA41" s="102"/>
      <c r="AB41" s="22">
        <f>SUM(AB24:AB40)</f>
        <v>10.9</v>
      </c>
      <c r="AC41" s="22">
        <f>SUM(AC24:AC40)</f>
        <v>0</v>
      </c>
      <c r="AD41" s="22">
        <f>SUM(AD24:AD40)</f>
        <v>0</v>
      </c>
      <c r="AE41" s="22">
        <f>SUM(AE24:AE40)</f>
        <v>17.85</v>
      </c>
      <c r="AF41" s="22">
        <f>SUM(AF24:AF40)</f>
        <v>16.549999999999997</v>
      </c>
      <c r="AG41" s="77">
        <f>SUM(AG24:AM40,AP24:AQ40)</f>
        <v>44</v>
      </c>
      <c r="AH41" s="77"/>
      <c r="AI41" s="77"/>
      <c r="AJ41" s="77"/>
      <c r="AK41" s="77"/>
      <c r="AL41" s="77"/>
      <c r="AM41" s="77"/>
      <c r="AN41" s="77">
        <f>SUM(AN24:AO40)</f>
        <v>0</v>
      </c>
      <c r="AO41" s="77"/>
      <c r="AP41" s="77"/>
      <c r="AQ41" s="77"/>
      <c r="AR41" s="22">
        <f>SUM(AR24:AR40)</f>
        <v>35.05</v>
      </c>
      <c r="AS41" s="77">
        <f>SUM(AS24:AY40)</f>
        <v>0</v>
      </c>
      <c r="AT41" s="77"/>
      <c r="AU41" s="77"/>
      <c r="AV41" s="77"/>
      <c r="AW41" s="77"/>
      <c r="AX41" s="77"/>
      <c r="AY41" s="77"/>
      <c r="AZ41" s="20"/>
      <c r="BA41" s="22">
        <f>SUM(BA24:BA40)</f>
        <v>0</v>
      </c>
      <c r="BB41" s="77">
        <f>SUM(BB24:BD40)</f>
        <v>8.5</v>
      </c>
      <c r="BC41" s="77"/>
      <c r="BD41" s="77"/>
      <c r="BE41" s="77">
        <f>SUM(BE24:BI40)</f>
        <v>3.6</v>
      </c>
      <c r="BF41" s="77"/>
      <c r="BG41" s="77"/>
      <c r="BH41" s="77"/>
      <c r="BI41" s="77"/>
      <c r="BJ41" s="20"/>
      <c r="BK41" s="20"/>
      <c r="BL41" s="22">
        <f>SUM(BL24:BL40)</f>
        <v>71.5</v>
      </c>
      <c r="BM41" s="77">
        <f>SUM(BM24:BT40,BJ24:BK40)</f>
        <v>160.9</v>
      </c>
      <c r="BN41" s="77"/>
      <c r="BO41" s="77"/>
      <c r="BP41" s="77"/>
      <c r="BQ41" s="77"/>
      <c r="BR41" s="77"/>
      <c r="BS41" s="77"/>
      <c r="BT41" s="77"/>
      <c r="BU41" s="20"/>
      <c r="BV41" s="20"/>
      <c r="BW41" s="22">
        <f aca="true" t="shared" si="9" ref="BW41:CD41">SUM(BW24:BW40)</f>
        <v>55</v>
      </c>
      <c r="BX41" s="22">
        <f t="shared" si="9"/>
        <v>30</v>
      </c>
      <c r="BY41" s="22">
        <f t="shared" si="9"/>
        <v>1.8</v>
      </c>
      <c r="BZ41" s="22">
        <f t="shared" si="9"/>
        <v>0</v>
      </c>
      <c r="CA41" s="22">
        <f t="shared" si="9"/>
        <v>0.18</v>
      </c>
      <c r="CB41" s="22">
        <f t="shared" si="9"/>
        <v>0</v>
      </c>
      <c r="CC41" s="22">
        <f t="shared" si="9"/>
        <v>3.8099999999999996</v>
      </c>
      <c r="CD41" s="22">
        <f t="shared" si="9"/>
        <v>0.6</v>
      </c>
    </row>
    <row r="42" spans="1:13" s="1" customFormat="1" ht="13.5" hidden="1" thickBot="1">
      <c r="A42" s="89" t="s">
        <v>42</v>
      </c>
      <c r="B42" s="89"/>
      <c r="C42" s="89"/>
      <c r="D42" s="89"/>
      <c r="E42" s="52">
        <f>E41/0.42-100</f>
        <v>-24.166666666666657</v>
      </c>
      <c r="F42" s="52">
        <f>F41/0.3525-100</f>
        <v>-25.361702127659584</v>
      </c>
      <c r="G42" s="52">
        <f>G41/1.5225-100</f>
        <v>12.715927750410515</v>
      </c>
      <c r="H42" s="13">
        <f>H41/8-100</f>
        <v>-46.894375</v>
      </c>
      <c r="I42" s="13">
        <f>I41/0.08-100</f>
        <v>-4.375000000000014</v>
      </c>
      <c r="J42" s="13">
        <f>J41/0.008-100</f>
        <v>-45.9375</v>
      </c>
      <c r="K42" s="13">
        <f>K41/0.01-100</f>
        <v>-35.599999999999994</v>
      </c>
      <c r="L42" s="13">
        <f>L41/0.45-100</f>
        <v>-25.977777777777774</v>
      </c>
      <c r="M42" s="52">
        <f>M41/10.5-100</f>
        <v>2.092857142857156</v>
      </c>
    </row>
    <row r="43" spans="14:82" ht="12.75">
      <c r="N43">
        <f>SUM(N21,N41)</f>
        <v>123</v>
      </c>
      <c r="O43">
        <f>SUM(O21,O41)</f>
        <v>48.3</v>
      </c>
      <c r="Q43">
        <f>SUM(Q21,Q41)</f>
        <v>0</v>
      </c>
      <c r="S43">
        <f>SUM(S21,S41)</f>
        <v>56.50000000000001</v>
      </c>
      <c r="U43">
        <f>SUM(U21,U41)</f>
        <v>20.5</v>
      </c>
      <c r="V43">
        <f>SUM(V21,V41)</f>
        <v>19.725</v>
      </c>
      <c r="W43">
        <f>SUM(W21,W41)</f>
        <v>266.13</v>
      </c>
      <c r="AB43">
        <f aca="true" t="shared" si="10" ref="AB43:AG43">SUM(AB21,AB41)</f>
        <v>15.9</v>
      </c>
      <c r="AC43">
        <f t="shared" si="10"/>
        <v>0</v>
      </c>
      <c r="AD43">
        <f t="shared" si="10"/>
        <v>10</v>
      </c>
      <c r="AE43">
        <f t="shared" si="10"/>
        <v>17.85</v>
      </c>
      <c r="AF43">
        <f t="shared" si="10"/>
        <v>23.049999999999997</v>
      </c>
      <c r="AG43">
        <f t="shared" si="10"/>
        <v>48.375</v>
      </c>
      <c r="AN43">
        <f>SUM(AN21,AN41)</f>
        <v>0</v>
      </c>
      <c r="AR43">
        <f>SUM(AR21,AR41)</f>
        <v>72.55</v>
      </c>
      <c r="AS43">
        <f>SUM(AS21,AS41)</f>
        <v>0</v>
      </c>
      <c r="BA43">
        <f>SUM(BA21,BA41)</f>
        <v>8.1</v>
      </c>
      <c r="BB43">
        <f>SUM(BB21,BB41)</f>
        <v>26.5</v>
      </c>
      <c r="BE43">
        <f>SUM(BE21,BE41)</f>
        <v>3.6</v>
      </c>
      <c r="BL43">
        <f>SUM(BL21,BL41)</f>
        <v>153.5</v>
      </c>
      <c r="BM43">
        <f>SUM(BM21,BM41)</f>
        <v>287.9</v>
      </c>
      <c r="BW43">
        <f aca="true" t="shared" si="11" ref="BW43:CD43">SUM(BW21,BW41)</f>
        <v>115</v>
      </c>
      <c r="BX43">
        <f t="shared" si="11"/>
        <v>60</v>
      </c>
      <c r="BY43">
        <f t="shared" si="11"/>
        <v>3.6</v>
      </c>
      <c r="BZ43">
        <f t="shared" si="11"/>
        <v>0</v>
      </c>
      <c r="CA43">
        <f t="shared" si="11"/>
        <v>0.36</v>
      </c>
      <c r="CB43">
        <f t="shared" si="11"/>
        <v>0</v>
      </c>
      <c r="CC43">
        <f t="shared" si="11"/>
        <v>7.0725</v>
      </c>
      <c r="CD43">
        <f t="shared" si="11"/>
        <v>0.6</v>
      </c>
    </row>
  </sheetData>
  <sheetProtection/>
  <mergeCells count="122">
    <mergeCell ref="B24:B26"/>
    <mergeCell ref="A27:D27"/>
    <mergeCell ref="B29:B36"/>
    <mergeCell ref="A42:D42"/>
    <mergeCell ref="A37:D37"/>
    <mergeCell ref="B38:B39"/>
    <mergeCell ref="A40:D40"/>
    <mergeCell ref="A41:D41"/>
    <mergeCell ref="A21:D21"/>
    <mergeCell ref="A3:M3"/>
    <mergeCell ref="B4:B6"/>
    <mergeCell ref="A7:D7"/>
    <mergeCell ref="B9:B15"/>
    <mergeCell ref="A20:D20"/>
    <mergeCell ref="A23:M23"/>
    <mergeCell ref="A28:B28"/>
    <mergeCell ref="A8:B8"/>
    <mergeCell ref="N1:N3"/>
    <mergeCell ref="A22:D22"/>
    <mergeCell ref="D1:D2"/>
    <mergeCell ref="H1:I1"/>
    <mergeCell ref="J1:L1"/>
    <mergeCell ref="A16:D16"/>
    <mergeCell ref="B17:B18"/>
    <mergeCell ref="O1:O3"/>
    <mergeCell ref="P1:P3"/>
    <mergeCell ref="E1:G1"/>
    <mergeCell ref="A1:A2"/>
    <mergeCell ref="B1:B2"/>
    <mergeCell ref="C1:C2"/>
    <mergeCell ref="M1:M2"/>
    <mergeCell ref="AE1:AE3"/>
    <mergeCell ref="AF1:AF3"/>
    <mergeCell ref="Q1:Q3"/>
    <mergeCell ref="R1:R3"/>
    <mergeCell ref="S1:S3"/>
    <mergeCell ref="T1:T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U1:AU3"/>
    <mergeCell ref="AV1:AV3"/>
    <mergeCell ref="AG1:AG3"/>
    <mergeCell ref="AH1:AH3"/>
    <mergeCell ref="AI1:AI3"/>
    <mergeCell ref="AJ1:AJ3"/>
    <mergeCell ref="AK1:AK3"/>
    <mergeCell ref="AL1:AL3"/>
    <mergeCell ref="AM1:AM3"/>
    <mergeCell ref="AN1:AN3"/>
    <mergeCell ref="AO1:AO3"/>
    <mergeCell ref="AP1:AP3"/>
    <mergeCell ref="AQ1:AQ3"/>
    <mergeCell ref="AR1:AR3"/>
    <mergeCell ref="AS1:AS3"/>
    <mergeCell ref="AT1:AT3"/>
    <mergeCell ref="BK1:BK3"/>
    <mergeCell ref="BL1:BL3"/>
    <mergeCell ref="AW1:AW3"/>
    <mergeCell ref="AX1:AX3"/>
    <mergeCell ref="AY1:AY3"/>
    <mergeCell ref="AZ1:AZ3"/>
    <mergeCell ref="BA1:BA3"/>
    <mergeCell ref="BB1:BB3"/>
    <mergeCell ref="BC1:BC3"/>
    <mergeCell ref="BD1:BD3"/>
    <mergeCell ref="BE1:BE3"/>
    <mergeCell ref="BF1:BF3"/>
    <mergeCell ref="BG1:BG3"/>
    <mergeCell ref="BH1:BH3"/>
    <mergeCell ref="BI1:BI3"/>
    <mergeCell ref="BJ1:BJ3"/>
    <mergeCell ref="BX1:BX3"/>
    <mergeCell ref="BM1:BM3"/>
    <mergeCell ref="BN1:BN3"/>
    <mergeCell ref="BO1:BO3"/>
    <mergeCell ref="BP1:BP3"/>
    <mergeCell ref="BQ1:BQ3"/>
    <mergeCell ref="BR1:BR3"/>
    <mergeCell ref="Q21:R21"/>
    <mergeCell ref="S21:T21"/>
    <mergeCell ref="W21:AA21"/>
    <mergeCell ref="AG21:AM21"/>
    <mergeCell ref="CD1:CD3"/>
    <mergeCell ref="BS1:BS3"/>
    <mergeCell ref="BT1:BT3"/>
    <mergeCell ref="BU1:BU3"/>
    <mergeCell ref="BV1:BV3"/>
    <mergeCell ref="BW1:BW3"/>
    <mergeCell ref="CI1:CI3"/>
    <mergeCell ref="BY1:BY3"/>
    <mergeCell ref="BZ1:BZ3"/>
    <mergeCell ref="CA1:CA3"/>
    <mergeCell ref="CB1:CB3"/>
    <mergeCell ref="CC1:CC3"/>
    <mergeCell ref="CE1:CE3"/>
    <mergeCell ref="CF1:CF3"/>
    <mergeCell ref="CG1:CG3"/>
    <mergeCell ref="CH1:CH3"/>
    <mergeCell ref="BE21:BI21"/>
    <mergeCell ref="BM21:BT21"/>
    <mergeCell ref="AS41:AY41"/>
    <mergeCell ref="BB41:BD41"/>
    <mergeCell ref="AN21:AO21"/>
    <mergeCell ref="AP21:AQ21"/>
    <mergeCell ref="AS21:AY21"/>
    <mergeCell ref="BB21:BD21"/>
    <mergeCell ref="AN41:AO41"/>
    <mergeCell ref="AP41:AQ41"/>
    <mergeCell ref="Q41:R41"/>
    <mergeCell ref="S41:T41"/>
    <mergeCell ref="W41:AA41"/>
    <mergeCell ref="AG41:AM41"/>
    <mergeCell ref="BE41:BI41"/>
    <mergeCell ref="BM41:BT41"/>
  </mergeCells>
  <printOptions/>
  <pageMargins left="0.67" right="0.29" top="0.31" bottom="0.43" header="0.17" footer="0.27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41"/>
  <sheetViews>
    <sheetView zoomScalePageLayoutView="0" workbookViewId="0" topLeftCell="A13">
      <selection activeCell="A37" sqref="A37:IV37"/>
    </sheetView>
  </sheetViews>
  <sheetFormatPr defaultColWidth="9.00390625" defaultRowHeight="12.75"/>
  <cols>
    <col min="1" max="1" width="7.875" style="0" customWidth="1"/>
    <col min="2" max="2" width="11.625" style="0" customWidth="1"/>
    <col min="3" max="3" width="49.375" style="0" customWidth="1"/>
    <col min="4" max="4" width="7.25390625" style="0" customWidth="1"/>
    <col min="5" max="6" width="6.75390625" style="0" customWidth="1"/>
    <col min="7" max="7" width="7.625" style="0" customWidth="1"/>
    <col min="8" max="8" width="7.75390625" style="0" customWidth="1"/>
    <col min="9" max="9" width="6.25390625" style="0" customWidth="1"/>
    <col min="10" max="12" width="5.875" style="0" customWidth="1"/>
    <col min="13" max="13" width="8.625" style="0" customWidth="1"/>
    <col min="14" max="85" width="6.75390625" style="0" hidden="1" customWidth="1"/>
    <col min="86" max="86" width="9.125" style="0" hidden="1" customWidth="1"/>
    <col min="87" max="89" width="0" style="0" hidden="1" customWidth="1"/>
  </cols>
  <sheetData>
    <row r="1" spans="1:87" s="1" customFormat="1" ht="30.75" customHeight="1" thickBot="1">
      <c r="A1" s="110" t="s">
        <v>1</v>
      </c>
      <c r="B1" s="89" t="s">
        <v>2</v>
      </c>
      <c r="C1" s="88" t="s">
        <v>3</v>
      </c>
      <c r="D1" s="119" t="s">
        <v>4</v>
      </c>
      <c r="E1" s="88" t="s">
        <v>5</v>
      </c>
      <c r="F1" s="88"/>
      <c r="G1" s="88"/>
      <c r="H1" s="89" t="s">
        <v>8</v>
      </c>
      <c r="I1" s="89"/>
      <c r="J1" s="88" t="s">
        <v>7</v>
      </c>
      <c r="K1" s="88"/>
      <c r="L1" s="88"/>
      <c r="M1" s="111" t="s">
        <v>43</v>
      </c>
      <c r="N1" s="78" t="s">
        <v>44</v>
      </c>
      <c r="O1" s="78" t="s">
        <v>45</v>
      </c>
      <c r="P1" s="78" t="s">
        <v>46</v>
      </c>
      <c r="Q1" s="78" t="s">
        <v>47</v>
      </c>
      <c r="R1" s="78" t="s">
        <v>48</v>
      </c>
      <c r="S1" s="78" t="s">
        <v>49</v>
      </c>
      <c r="T1" s="78" t="s">
        <v>50</v>
      </c>
      <c r="U1" s="78" t="s">
        <v>51</v>
      </c>
      <c r="V1" s="78" t="s">
        <v>52</v>
      </c>
      <c r="W1" s="78" t="s">
        <v>53</v>
      </c>
      <c r="X1" s="78" t="s">
        <v>54</v>
      </c>
      <c r="Y1" s="78" t="s">
        <v>55</v>
      </c>
      <c r="Z1" s="78" t="s">
        <v>56</v>
      </c>
      <c r="AA1" s="78" t="s">
        <v>57</v>
      </c>
      <c r="AB1" s="78" t="s">
        <v>58</v>
      </c>
      <c r="AC1" s="78" t="s">
        <v>59</v>
      </c>
      <c r="AD1" s="78" t="s">
        <v>60</v>
      </c>
      <c r="AE1" s="78" t="s">
        <v>61</v>
      </c>
      <c r="AF1" s="78" t="s">
        <v>62</v>
      </c>
      <c r="AG1" s="78" t="s">
        <v>63</v>
      </c>
      <c r="AH1" s="78" t="s">
        <v>64</v>
      </c>
      <c r="AI1" s="78" t="s">
        <v>65</v>
      </c>
      <c r="AJ1" s="78" t="s">
        <v>66</v>
      </c>
      <c r="AK1" s="78" t="s">
        <v>67</v>
      </c>
      <c r="AL1" s="78" t="s">
        <v>68</v>
      </c>
      <c r="AM1" s="78" t="s">
        <v>69</v>
      </c>
      <c r="AN1" s="78" t="s">
        <v>70</v>
      </c>
      <c r="AO1" s="78" t="s">
        <v>71</v>
      </c>
      <c r="AP1" s="78" t="s">
        <v>72</v>
      </c>
      <c r="AQ1" s="78" t="s">
        <v>73</v>
      </c>
      <c r="AR1" s="78" t="s">
        <v>74</v>
      </c>
      <c r="AS1" s="78" t="s">
        <v>75</v>
      </c>
      <c r="AT1" s="78" t="s">
        <v>76</v>
      </c>
      <c r="AU1" s="78" t="s">
        <v>77</v>
      </c>
      <c r="AV1" s="78" t="s">
        <v>78</v>
      </c>
      <c r="AW1" s="78" t="s">
        <v>79</v>
      </c>
      <c r="AX1" s="78" t="s">
        <v>80</v>
      </c>
      <c r="AY1" s="78" t="s">
        <v>81</v>
      </c>
      <c r="AZ1" s="78" t="s">
        <v>82</v>
      </c>
      <c r="BA1" s="78" t="s">
        <v>83</v>
      </c>
      <c r="BB1" s="78" t="s">
        <v>84</v>
      </c>
      <c r="BC1" s="78" t="s">
        <v>85</v>
      </c>
      <c r="BD1" s="78" t="s">
        <v>86</v>
      </c>
      <c r="BE1" s="78" t="s">
        <v>87</v>
      </c>
      <c r="BF1" s="78" t="s">
        <v>88</v>
      </c>
      <c r="BG1" s="78" t="s">
        <v>89</v>
      </c>
      <c r="BH1" s="78" t="s">
        <v>90</v>
      </c>
      <c r="BI1" s="78" t="s">
        <v>91</v>
      </c>
      <c r="BJ1" s="78" t="s">
        <v>92</v>
      </c>
      <c r="BK1" s="78" t="s">
        <v>93</v>
      </c>
      <c r="BL1" s="78" t="s">
        <v>94</v>
      </c>
      <c r="BM1" s="78" t="s">
        <v>95</v>
      </c>
      <c r="BN1" s="78" t="s">
        <v>96</v>
      </c>
      <c r="BO1" s="78" t="s">
        <v>97</v>
      </c>
      <c r="BP1" s="78" t="s">
        <v>98</v>
      </c>
      <c r="BQ1" s="78" t="s">
        <v>99</v>
      </c>
      <c r="BR1" s="78" t="s">
        <v>100</v>
      </c>
      <c r="BS1" s="78" t="s">
        <v>101</v>
      </c>
      <c r="BT1" s="78" t="s">
        <v>102</v>
      </c>
      <c r="BU1" s="78" t="s">
        <v>103</v>
      </c>
      <c r="BV1" s="78" t="s">
        <v>104</v>
      </c>
      <c r="BW1" s="78" t="s">
        <v>36</v>
      </c>
      <c r="BX1" s="78" t="s">
        <v>37</v>
      </c>
      <c r="BY1" s="78" t="s">
        <v>105</v>
      </c>
      <c r="BZ1" s="78" t="s">
        <v>106</v>
      </c>
      <c r="CA1" s="78" t="s">
        <v>107</v>
      </c>
      <c r="CB1" s="78" t="s">
        <v>108</v>
      </c>
      <c r="CC1" s="78" t="s">
        <v>109</v>
      </c>
      <c r="CD1" s="78" t="s">
        <v>110</v>
      </c>
      <c r="CE1" s="78" t="s">
        <v>111</v>
      </c>
      <c r="CF1" s="78" t="s">
        <v>112</v>
      </c>
      <c r="CG1" s="78" t="s">
        <v>113</v>
      </c>
      <c r="CH1" s="106"/>
      <c r="CI1" s="106"/>
    </row>
    <row r="2" spans="1:87" s="1" customFormat="1" ht="24" customHeight="1" thickBot="1">
      <c r="A2" s="110"/>
      <c r="B2" s="89"/>
      <c r="C2" s="88"/>
      <c r="D2" s="119"/>
      <c r="E2" s="9" t="s">
        <v>9</v>
      </c>
      <c r="F2" s="9" t="s">
        <v>10</v>
      </c>
      <c r="G2" s="18" t="s">
        <v>11</v>
      </c>
      <c r="H2" s="10" t="s">
        <v>15</v>
      </c>
      <c r="I2" s="10" t="s">
        <v>16</v>
      </c>
      <c r="J2" s="10" t="s">
        <v>12</v>
      </c>
      <c r="K2" s="10" t="s">
        <v>13</v>
      </c>
      <c r="L2" s="10" t="s">
        <v>14</v>
      </c>
      <c r="M2" s="112"/>
      <c r="N2" s="78" t="s">
        <v>44</v>
      </c>
      <c r="O2" s="78" t="s">
        <v>45</v>
      </c>
      <c r="P2" s="78" t="s">
        <v>46</v>
      </c>
      <c r="Q2" s="78" t="s">
        <v>47</v>
      </c>
      <c r="R2" s="78" t="s">
        <v>48</v>
      </c>
      <c r="S2" s="78" t="s">
        <v>49</v>
      </c>
      <c r="T2" s="78" t="s">
        <v>50</v>
      </c>
      <c r="U2" s="78" t="s">
        <v>51</v>
      </c>
      <c r="V2" s="78" t="s">
        <v>52</v>
      </c>
      <c r="W2" s="78" t="s">
        <v>53</v>
      </c>
      <c r="X2" s="78" t="s">
        <v>54</v>
      </c>
      <c r="Y2" s="78" t="s">
        <v>55</v>
      </c>
      <c r="Z2" s="78" t="s">
        <v>56</v>
      </c>
      <c r="AA2" s="78" t="s">
        <v>57</v>
      </c>
      <c r="AB2" s="78" t="s">
        <v>58</v>
      </c>
      <c r="AC2" s="78" t="s">
        <v>59</v>
      </c>
      <c r="AD2" s="78" t="s">
        <v>60</v>
      </c>
      <c r="AE2" s="78" t="s">
        <v>61</v>
      </c>
      <c r="AF2" s="78" t="s">
        <v>62</v>
      </c>
      <c r="AG2" s="78" t="s">
        <v>63</v>
      </c>
      <c r="AH2" s="78" t="s">
        <v>64</v>
      </c>
      <c r="AI2" s="78" t="s">
        <v>65</v>
      </c>
      <c r="AJ2" s="78" t="s">
        <v>66</v>
      </c>
      <c r="AK2" s="78" t="s">
        <v>67</v>
      </c>
      <c r="AL2" s="78" t="s">
        <v>68</v>
      </c>
      <c r="AM2" s="78" t="s">
        <v>69</v>
      </c>
      <c r="AN2" s="78" t="s">
        <v>70</v>
      </c>
      <c r="AO2" s="78" t="s">
        <v>71</v>
      </c>
      <c r="AP2" s="78" t="s">
        <v>72</v>
      </c>
      <c r="AQ2" s="78" t="s">
        <v>73</v>
      </c>
      <c r="AR2" s="78" t="s">
        <v>74</v>
      </c>
      <c r="AS2" s="78" t="s">
        <v>75</v>
      </c>
      <c r="AT2" s="78" t="s">
        <v>76</v>
      </c>
      <c r="AU2" s="78" t="s">
        <v>77</v>
      </c>
      <c r="AV2" s="78" t="s">
        <v>78</v>
      </c>
      <c r="AW2" s="78" t="s">
        <v>79</v>
      </c>
      <c r="AX2" s="78" t="s">
        <v>80</v>
      </c>
      <c r="AY2" s="78" t="s">
        <v>81</v>
      </c>
      <c r="AZ2" s="78" t="s">
        <v>82</v>
      </c>
      <c r="BA2" s="78" t="s">
        <v>83</v>
      </c>
      <c r="BB2" s="78" t="s">
        <v>84</v>
      </c>
      <c r="BC2" s="78" t="s">
        <v>85</v>
      </c>
      <c r="BD2" s="78" t="s">
        <v>86</v>
      </c>
      <c r="BE2" s="78" t="s">
        <v>87</v>
      </c>
      <c r="BF2" s="78" t="s">
        <v>88</v>
      </c>
      <c r="BG2" s="78" t="s">
        <v>89</v>
      </c>
      <c r="BH2" s="78" t="s">
        <v>90</v>
      </c>
      <c r="BI2" s="78" t="s">
        <v>91</v>
      </c>
      <c r="BJ2" s="78" t="s">
        <v>92</v>
      </c>
      <c r="BK2" s="78" t="s">
        <v>93</v>
      </c>
      <c r="BL2" s="78" t="s">
        <v>94</v>
      </c>
      <c r="BM2" s="78" t="s">
        <v>95</v>
      </c>
      <c r="BN2" s="78" t="s">
        <v>96</v>
      </c>
      <c r="BO2" s="78" t="s">
        <v>97</v>
      </c>
      <c r="BP2" s="78" t="s">
        <v>98</v>
      </c>
      <c r="BQ2" s="78" t="s">
        <v>99</v>
      </c>
      <c r="BR2" s="78" t="s">
        <v>100</v>
      </c>
      <c r="BS2" s="78" t="s">
        <v>101</v>
      </c>
      <c r="BT2" s="78" t="s">
        <v>102</v>
      </c>
      <c r="BU2" s="78" t="s">
        <v>103</v>
      </c>
      <c r="BV2" s="78" t="s">
        <v>104</v>
      </c>
      <c r="BW2" s="78" t="s">
        <v>36</v>
      </c>
      <c r="BX2" s="78" t="s">
        <v>37</v>
      </c>
      <c r="BY2" s="78" t="s">
        <v>105</v>
      </c>
      <c r="BZ2" s="78" t="s">
        <v>106</v>
      </c>
      <c r="CA2" s="78" t="s">
        <v>107</v>
      </c>
      <c r="CB2" s="78" t="s">
        <v>108</v>
      </c>
      <c r="CC2" s="78" t="s">
        <v>109</v>
      </c>
      <c r="CD2" s="78" t="s">
        <v>110</v>
      </c>
      <c r="CE2" s="78" t="s">
        <v>111</v>
      </c>
      <c r="CF2" s="78" t="s">
        <v>112</v>
      </c>
      <c r="CG2" s="78" t="s">
        <v>113</v>
      </c>
      <c r="CH2" s="106"/>
      <c r="CI2" s="106"/>
    </row>
    <row r="3" spans="1:87" ht="16.5" customHeight="1" thickBot="1">
      <c r="A3" s="107" t="s">
        <v>30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  <c r="N3" s="78" t="s">
        <v>44</v>
      </c>
      <c r="O3" s="78" t="s">
        <v>45</v>
      </c>
      <c r="P3" s="78" t="s">
        <v>46</v>
      </c>
      <c r="Q3" s="78" t="s">
        <v>47</v>
      </c>
      <c r="R3" s="78" t="s">
        <v>48</v>
      </c>
      <c r="S3" s="78" t="s">
        <v>49</v>
      </c>
      <c r="T3" s="78" t="s">
        <v>50</v>
      </c>
      <c r="U3" s="78" t="s">
        <v>51</v>
      </c>
      <c r="V3" s="78" t="s">
        <v>52</v>
      </c>
      <c r="W3" s="78" t="s">
        <v>53</v>
      </c>
      <c r="X3" s="78" t="s">
        <v>54</v>
      </c>
      <c r="Y3" s="78" t="s">
        <v>55</v>
      </c>
      <c r="Z3" s="78" t="s">
        <v>56</v>
      </c>
      <c r="AA3" s="78" t="s">
        <v>57</v>
      </c>
      <c r="AB3" s="78" t="s">
        <v>58</v>
      </c>
      <c r="AC3" s="78" t="s">
        <v>59</v>
      </c>
      <c r="AD3" s="78" t="s">
        <v>60</v>
      </c>
      <c r="AE3" s="78" t="s">
        <v>61</v>
      </c>
      <c r="AF3" s="78" t="s">
        <v>62</v>
      </c>
      <c r="AG3" s="78" t="s">
        <v>63</v>
      </c>
      <c r="AH3" s="78" t="s">
        <v>64</v>
      </c>
      <c r="AI3" s="78" t="s">
        <v>65</v>
      </c>
      <c r="AJ3" s="78" t="s">
        <v>66</v>
      </c>
      <c r="AK3" s="78" t="s">
        <v>67</v>
      </c>
      <c r="AL3" s="78" t="s">
        <v>68</v>
      </c>
      <c r="AM3" s="78" t="s">
        <v>69</v>
      </c>
      <c r="AN3" s="78" t="s">
        <v>70</v>
      </c>
      <c r="AO3" s="78" t="s">
        <v>71</v>
      </c>
      <c r="AP3" s="78" t="s">
        <v>72</v>
      </c>
      <c r="AQ3" s="78" t="s">
        <v>73</v>
      </c>
      <c r="AR3" s="78" t="s">
        <v>74</v>
      </c>
      <c r="AS3" s="78" t="s">
        <v>75</v>
      </c>
      <c r="AT3" s="78" t="s">
        <v>76</v>
      </c>
      <c r="AU3" s="78" t="s">
        <v>77</v>
      </c>
      <c r="AV3" s="78" t="s">
        <v>78</v>
      </c>
      <c r="AW3" s="78" t="s">
        <v>79</v>
      </c>
      <c r="AX3" s="78" t="s">
        <v>80</v>
      </c>
      <c r="AY3" s="78" t="s">
        <v>81</v>
      </c>
      <c r="AZ3" s="78" t="s">
        <v>82</v>
      </c>
      <c r="BA3" s="78" t="s">
        <v>83</v>
      </c>
      <c r="BB3" s="78" t="s">
        <v>84</v>
      </c>
      <c r="BC3" s="78" t="s">
        <v>85</v>
      </c>
      <c r="BD3" s="78" t="s">
        <v>86</v>
      </c>
      <c r="BE3" s="78" t="s">
        <v>87</v>
      </c>
      <c r="BF3" s="78" t="s">
        <v>88</v>
      </c>
      <c r="BG3" s="78" t="s">
        <v>89</v>
      </c>
      <c r="BH3" s="78" t="s">
        <v>90</v>
      </c>
      <c r="BI3" s="78" t="s">
        <v>91</v>
      </c>
      <c r="BJ3" s="78" t="s">
        <v>92</v>
      </c>
      <c r="BK3" s="78" t="s">
        <v>93</v>
      </c>
      <c r="BL3" s="78" t="s">
        <v>94</v>
      </c>
      <c r="BM3" s="78" t="s">
        <v>95</v>
      </c>
      <c r="BN3" s="78" t="s">
        <v>96</v>
      </c>
      <c r="BO3" s="78" t="s">
        <v>97</v>
      </c>
      <c r="BP3" s="78" t="s">
        <v>98</v>
      </c>
      <c r="BQ3" s="78" t="s">
        <v>99</v>
      </c>
      <c r="BR3" s="78" t="s">
        <v>100</v>
      </c>
      <c r="BS3" s="78" t="s">
        <v>101</v>
      </c>
      <c r="BT3" s="78" t="s">
        <v>102</v>
      </c>
      <c r="BU3" s="78" t="s">
        <v>103</v>
      </c>
      <c r="BV3" s="78" t="s">
        <v>104</v>
      </c>
      <c r="BW3" s="78" t="s">
        <v>36</v>
      </c>
      <c r="BX3" s="78" t="s">
        <v>37</v>
      </c>
      <c r="BY3" s="78" t="s">
        <v>105</v>
      </c>
      <c r="BZ3" s="78" t="s">
        <v>106</v>
      </c>
      <c r="CA3" s="78" t="s">
        <v>107</v>
      </c>
      <c r="CB3" s="78" t="s">
        <v>108</v>
      </c>
      <c r="CC3" s="78" t="s">
        <v>109</v>
      </c>
      <c r="CD3" s="78" t="s">
        <v>110</v>
      </c>
      <c r="CE3" s="78" t="s">
        <v>111</v>
      </c>
      <c r="CF3" s="78" t="s">
        <v>112</v>
      </c>
      <c r="CG3" s="78" t="s">
        <v>113</v>
      </c>
      <c r="CH3" s="106"/>
      <c r="CI3" s="106"/>
    </row>
    <row r="4" spans="1:85" ht="12.75">
      <c r="A4" s="14" t="s">
        <v>171</v>
      </c>
      <c r="B4" s="93" t="s">
        <v>17</v>
      </c>
      <c r="C4" s="5" t="s">
        <v>172</v>
      </c>
      <c r="D4" s="4">
        <v>180</v>
      </c>
      <c r="E4" s="39">
        <v>6.57</v>
      </c>
      <c r="F4" s="39">
        <v>8.64</v>
      </c>
      <c r="G4" s="39">
        <v>26.4</v>
      </c>
      <c r="H4" s="39">
        <v>129.5</v>
      </c>
      <c r="I4" s="39">
        <v>0.86</v>
      </c>
      <c r="J4" s="39">
        <v>0.11</v>
      </c>
      <c r="K4" s="39">
        <v>0.18</v>
      </c>
      <c r="L4" s="39">
        <v>0.57</v>
      </c>
      <c r="M4" s="39">
        <v>209</v>
      </c>
      <c r="N4">
        <v>0</v>
      </c>
      <c r="O4">
        <v>51.24999999999999</v>
      </c>
      <c r="P4">
        <v>0</v>
      </c>
      <c r="Q4">
        <v>0</v>
      </c>
      <c r="R4">
        <v>0</v>
      </c>
      <c r="S4">
        <v>0</v>
      </c>
      <c r="T4">
        <v>0</v>
      </c>
      <c r="U4">
        <v>3.75</v>
      </c>
      <c r="V4">
        <v>1.25</v>
      </c>
      <c r="W4">
        <v>21.875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10</v>
      </c>
      <c r="AF4">
        <v>1.875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0.625</v>
      </c>
      <c r="CD4">
        <v>0</v>
      </c>
      <c r="CE4">
        <v>0</v>
      </c>
      <c r="CF4">
        <v>0</v>
      </c>
      <c r="CG4">
        <v>0</v>
      </c>
    </row>
    <row r="5" spans="1:79" ht="12.75">
      <c r="A5" s="15" t="s">
        <v>133</v>
      </c>
      <c r="B5" s="94"/>
      <c r="C5" s="8" t="s">
        <v>40</v>
      </c>
      <c r="D5" s="3">
        <v>150</v>
      </c>
      <c r="E5" s="40">
        <v>0</v>
      </c>
      <c r="F5" s="40">
        <v>0</v>
      </c>
      <c r="G5" s="40">
        <v>6.83</v>
      </c>
      <c r="H5" s="40">
        <v>0.195</v>
      </c>
      <c r="I5" s="40">
        <v>0</v>
      </c>
      <c r="J5" s="40">
        <v>0</v>
      </c>
      <c r="K5" s="40">
        <v>0</v>
      </c>
      <c r="L5" s="40">
        <v>0</v>
      </c>
      <c r="M5" s="40">
        <v>26.3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9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0.18</v>
      </c>
    </row>
    <row r="6" spans="1:86" ht="13.5" thickBot="1">
      <c r="A6" s="16" t="s">
        <v>135</v>
      </c>
      <c r="B6" s="95"/>
      <c r="C6" s="8" t="s">
        <v>151</v>
      </c>
      <c r="D6" s="3">
        <v>30</v>
      </c>
      <c r="E6" s="41">
        <v>3.333333333333333</v>
      </c>
      <c r="F6" s="41">
        <v>4.4</v>
      </c>
      <c r="G6" s="41">
        <v>9.4</v>
      </c>
      <c r="H6" s="41">
        <v>67.46666666666667</v>
      </c>
      <c r="I6" s="41">
        <v>0.05333333333333334</v>
      </c>
      <c r="J6" s="41">
        <v>0</v>
      </c>
      <c r="K6" s="41">
        <v>0.02666666666666667</v>
      </c>
      <c r="L6" s="41">
        <v>0.04666666666666667</v>
      </c>
      <c r="M6" s="50">
        <v>91.33333333333333</v>
      </c>
      <c r="N6" s="22"/>
      <c r="O6" s="22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>
        <v>10</v>
      </c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>
        <v>30</v>
      </c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</row>
    <row r="7" spans="1:13" ht="13.5" thickBot="1">
      <c r="A7" s="89" t="s">
        <v>22</v>
      </c>
      <c r="B7" s="89"/>
      <c r="C7" s="89"/>
      <c r="D7" s="89"/>
      <c r="E7" s="13">
        <f aca="true" t="shared" si="0" ref="E7:M7">SUM(E4:E6)</f>
        <v>9.903333333333332</v>
      </c>
      <c r="F7" s="13">
        <f t="shared" si="0"/>
        <v>13.040000000000001</v>
      </c>
      <c r="G7" s="13">
        <f t="shared" si="0"/>
        <v>42.629999999999995</v>
      </c>
      <c r="H7" s="13">
        <f t="shared" si="0"/>
        <v>197.16166666666666</v>
      </c>
      <c r="I7" s="13">
        <f t="shared" si="0"/>
        <v>0.9133333333333333</v>
      </c>
      <c r="J7" s="13">
        <f t="shared" si="0"/>
        <v>0.11</v>
      </c>
      <c r="K7" s="13">
        <f t="shared" si="0"/>
        <v>0.20666666666666667</v>
      </c>
      <c r="L7" s="13">
        <f t="shared" si="0"/>
        <v>0.6166666666666666</v>
      </c>
      <c r="M7" s="13">
        <f t="shared" si="0"/>
        <v>326.6333333333333</v>
      </c>
    </row>
    <row r="8" spans="1:13" ht="14.25" customHeight="1" thickBot="1">
      <c r="A8" s="117" t="s">
        <v>18</v>
      </c>
      <c r="B8" s="118"/>
      <c r="C8" s="12" t="s">
        <v>152</v>
      </c>
      <c r="D8" s="11">
        <v>100</v>
      </c>
      <c r="E8" s="42">
        <v>0.4</v>
      </c>
      <c r="F8" s="42">
        <v>0.4</v>
      </c>
      <c r="G8" s="42">
        <v>9.8</v>
      </c>
      <c r="H8" s="42">
        <v>16</v>
      </c>
      <c r="I8" s="48">
        <v>2.2</v>
      </c>
      <c r="J8" s="42">
        <v>0.03</v>
      </c>
      <c r="K8" s="42">
        <v>0</v>
      </c>
      <c r="L8" s="42">
        <v>10</v>
      </c>
      <c r="M8" s="43">
        <v>42.7</v>
      </c>
    </row>
    <row r="9" spans="1:81" ht="12.75">
      <c r="A9" s="15" t="s">
        <v>137</v>
      </c>
      <c r="B9" s="93" t="s">
        <v>19</v>
      </c>
      <c r="C9" s="5" t="s">
        <v>118</v>
      </c>
      <c r="D9" s="6">
        <v>200</v>
      </c>
      <c r="E9" s="40">
        <v>7.2</v>
      </c>
      <c r="F9" s="40">
        <v>4.1</v>
      </c>
      <c r="G9" s="40">
        <v>14.4</v>
      </c>
      <c r="H9" s="40">
        <v>27.4</v>
      </c>
      <c r="I9" s="40">
        <v>1</v>
      </c>
      <c r="J9" s="40">
        <v>0.1</v>
      </c>
      <c r="K9" s="40">
        <v>0.1</v>
      </c>
      <c r="L9" s="40">
        <v>7</v>
      </c>
      <c r="M9" s="40">
        <v>119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12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28</v>
      </c>
      <c r="BM9">
        <v>0</v>
      </c>
      <c r="BN9">
        <v>2</v>
      </c>
      <c r="BO9">
        <v>2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1</v>
      </c>
    </row>
    <row r="10" spans="1:85" ht="12.75">
      <c r="A10" s="15" t="s">
        <v>213</v>
      </c>
      <c r="B10" s="94"/>
      <c r="C10" s="5" t="s">
        <v>216</v>
      </c>
      <c r="D10" s="6">
        <v>70</v>
      </c>
      <c r="E10" s="40">
        <v>12.11</v>
      </c>
      <c r="F10" s="40">
        <v>14.7</v>
      </c>
      <c r="G10" s="40">
        <v>7</v>
      </c>
      <c r="H10" s="40">
        <v>25.2</v>
      </c>
      <c r="I10" s="40">
        <v>2.1</v>
      </c>
      <c r="J10" s="40">
        <v>0.12</v>
      </c>
      <c r="K10" s="40">
        <v>0.07</v>
      </c>
      <c r="L10" s="40">
        <v>0</v>
      </c>
      <c r="M10" s="40">
        <v>208.6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4</v>
      </c>
      <c r="W10">
        <v>0</v>
      </c>
      <c r="X10">
        <v>0</v>
      </c>
      <c r="Y10">
        <v>0</v>
      </c>
      <c r="Z10">
        <v>0</v>
      </c>
      <c r="AA10">
        <v>0</v>
      </c>
      <c r="AB10">
        <v>5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60</v>
      </c>
      <c r="BM10">
        <v>16</v>
      </c>
      <c r="BN10">
        <v>8</v>
      </c>
      <c r="BO10">
        <v>8</v>
      </c>
      <c r="BP10">
        <v>0</v>
      </c>
      <c r="BQ10">
        <v>12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1</v>
      </c>
      <c r="CD10">
        <v>0</v>
      </c>
      <c r="CE10">
        <v>0</v>
      </c>
      <c r="CF10">
        <v>0</v>
      </c>
      <c r="CG10">
        <v>0</v>
      </c>
    </row>
    <row r="11" spans="1:85" s="71" customFormat="1" ht="13.5" customHeight="1">
      <c r="A11" s="15" t="s">
        <v>138</v>
      </c>
      <c r="B11" s="94"/>
      <c r="C11" s="5" t="s">
        <v>120</v>
      </c>
      <c r="D11" s="6">
        <v>130</v>
      </c>
      <c r="E11" s="40">
        <v>3.03</v>
      </c>
      <c r="F11" s="40">
        <v>2.5</v>
      </c>
      <c r="G11" s="40">
        <v>11.08</v>
      </c>
      <c r="H11" s="40">
        <v>80.85</v>
      </c>
      <c r="I11" s="40">
        <v>1.09</v>
      </c>
      <c r="J11" s="40">
        <v>0.05</v>
      </c>
      <c r="K11" s="40">
        <v>0.06</v>
      </c>
      <c r="L11" s="40">
        <v>28.9</v>
      </c>
      <c r="M11" s="40">
        <v>81.5</v>
      </c>
      <c r="N11" s="71">
        <v>34.46153846153847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1.076923076923077</v>
      </c>
      <c r="W11" s="71">
        <v>8.076923076923077</v>
      </c>
      <c r="X11" s="71">
        <v>0</v>
      </c>
      <c r="Y11" s="71">
        <v>0</v>
      </c>
      <c r="Z11" s="71">
        <v>0</v>
      </c>
      <c r="AA11" s="71">
        <v>0</v>
      </c>
      <c r="AB11" s="71">
        <v>6.461538461538462</v>
      </c>
      <c r="AC11" s="71">
        <v>0</v>
      </c>
      <c r="AD11" s="71">
        <v>0</v>
      </c>
      <c r="AE11" s="71">
        <v>0</v>
      </c>
      <c r="AF11" s="71">
        <v>5.384615384615385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0</v>
      </c>
      <c r="BN11" s="71">
        <v>0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5.384615384615385</v>
      </c>
      <c r="BX11" s="71">
        <v>0</v>
      </c>
      <c r="BY11" s="71">
        <v>0</v>
      </c>
      <c r="BZ11" s="71">
        <v>0</v>
      </c>
      <c r="CA11" s="71">
        <v>0</v>
      </c>
      <c r="CB11" s="71">
        <v>0</v>
      </c>
      <c r="CC11" s="71">
        <v>0.4307692307692308</v>
      </c>
      <c r="CD11" s="71">
        <v>0</v>
      </c>
      <c r="CE11" s="71">
        <v>0</v>
      </c>
      <c r="CF11" s="71">
        <v>0</v>
      </c>
      <c r="CG11" s="71">
        <v>0</v>
      </c>
    </row>
    <row r="12" spans="1:85" ht="0.75" customHeight="1" hidden="1">
      <c r="A12" s="15"/>
      <c r="B12" s="94"/>
      <c r="C12" s="5"/>
      <c r="D12" s="6"/>
      <c r="E12" s="40"/>
      <c r="F12" s="40"/>
      <c r="G12" s="40"/>
      <c r="H12" s="40"/>
      <c r="I12" s="40"/>
      <c r="J12" s="40"/>
      <c r="K12" s="40"/>
      <c r="L12" s="40"/>
      <c r="M12" s="40"/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3.3333333333333335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34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0.6666666666666667</v>
      </c>
      <c r="CD12">
        <v>0</v>
      </c>
      <c r="CE12">
        <v>0</v>
      </c>
      <c r="CF12">
        <v>0</v>
      </c>
      <c r="CG12">
        <v>0</v>
      </c>
    </row>
    <row r="13" spans="1:86" ht="12.75">
      <c r="A13" s="15" t="s">
        <v>136</v>
      </c>
      <c r="B13" s="94"/>
      <c r="C13" s="5" t="s">
        <v>117</v>
      </c>
      <c r="D13" s="6">
        <v>180</v>
      </c>
      <c r="E13" s="40">
        <v>0.44</v>
      </c>
      <c r="F13" s="40">
        <v>0.02</v>
      </c>
      <c r="G13" s="40">
        <v>16.44</v>
      </c>
      <c r="H13" s="40">
        <v>13</v>
      </c>
      <c r="I13" s="40">
        <v>0.3</v>
      </c>
      <c r="J13" s="40">
        <v>0.01</v>
      </c>
      <c r="K13" s="40">
        <v>0.01</v>
      </c>
      <c r="L13" s="40">
        <v>0.14</v>
      </c>
      <c r="M13" s="46">
        <v>65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2.666666666666667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35.333333333333336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0.6666666666666667</v>
      </c>
      <c r="CD13" s="58">
        <v>0</v>
      </c>
      <c r="CE13" s="58">
        <v>0</v>
      </c>
      <c r="CF13" s="58">
        <v>0</v>
      </c>
      <c r="CG13" s="58">
        <v>0</v>
      </c>
      <c r="CH13" s="57"/>
    </row>
    <row r="14" spans="1:88" ht="12.75">
      <c r="A14" s="15"/>
      <c r="B14" s="94"/>
      <c r="C14" s="8" t="s">
        <v>36</v>
      </c>
      <c r="D14" s="3">
        <v>10</v>
      </c>
      <c r="E14" s="41">
        <v>0.66</v>
      </c>
      <c r="F14" s="41">
        <v>0.07</v>
      </c>
      <c r="G14" s="41">
        <v>4.67</v>
      </c>
      <c r="H14" s="41">
        <v>1.5</v>
      </c>
      <c r="I14" s="41">
        <v>0.15</v>
      </c>
      <c r="J14" s="41">
        <v>0.01</v>
      </c>
      <c r="K14" s="41">
        <v>0</v>
      </c>
      <c r="L14" s="41">
        <v>0</v>
      </c>
      <c r="M14" s="50">
        <v>22.35</v>
      </c>
      <c r="N14" s="22">
        <v>0</v>
      </c>
      <c r="O14" s="22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30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/>
      <c r="CI14" s="20"/>
      <c r="CJ14" s="1"/>
    </row>
    <row r="15" spans="1:88" ht="13.5" thickBot="1">
      <c r="A15" s="16"/>
      <c r="B15" s="95"/>
      <c r="C15" s="8" t="s">
        <v>37</v>
      </c>
      <c r="D15" s="3">
        <v>30</v>
      </c>
      <c r="E15" s="44">
        <v>1.98</v>
      </c>
      <c r="F15" s="44">
        <v>0.36</v>
      </c>
      <c r="G15" s="44">
        <v>10.02</v>
      </c>
      <c r="H15" s="44">
        <v>10.5</v>
      </c>
      <c r="I15" s="44">
        <v>1.17</v>
      </c>
      <c r="J15" s="44">
        <v>0.052500000000000005</v>
      </c>
      <c r="K15" s="44">
        <v>0.024</v>
      </c>
      <c r="L15" s="44">
        <v>0</v>
      </c>
      <c r="M15" s="51">
        <v>52.125</v>
      </c>
      <c r="N15" s="22">
        <v>0</v>
      </c>
      <c r="O15" s="22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30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/>
      <c r="CI15" s="20"/>
      <c r="CJ15" s="1"/>
    </row>
    <row r="16" spans="1:13" ht="13.5" thickBot="1">
      <c r="A16" s="89" t="s">
        <v>23</v>
      </c>
      <c r="B16" s="89"/>
      <c r="C16" s="89"/>
      <c r="D16" s="89"/>
      <c r="E16" s="13">
        <f>SUM(E9:E15)</f>
        <v>25.42</v>
      </c>
      <c r="F16" s="13">
        <f aca="true" t="shared" si="1" ref="F16:M16">SUM(F9:F15)</f>
        <v>21.749999999999996</v>
      </c>
      <c r="G16" s="13">
        <f t="shared" si="1"/>
        <v>63.61</v>
      </c>
      <c r="H16" s="13">
        <f t="shared" si="1"/>
        <v>158.45</v>
      </c>
      <c r="I16" s="13">
        <f t="shared" si="1"/>
        <v>5.8100000000000005</v>
      </c>
      <c r="J16" s="13">
        <f t="shared" si="1"/>
        <v>0.3425</v>
      </c>
      <c r="K16" s="13">
        <f t="shared" si="1"/>
        <v>0.264</v>
      </c>
      <c r="L16" s="13">
        <f t="shared" si="1"/>
        <v>36.04</v>
      </c>
      <c r="M16" s="13">
        <f t="shared" si="1"/>
        <v>548.575</v>
      </c>
    </row>
    <row r="17" spans="1:85" ht="12.75">
      <c r="A17" s="15"/>
      <c r="B17" s="120" t="s">
        <v>20</v>
      </c>
      <c r="C17" s="64" t="s">
        <v>206</v>
      </c>
      <c r="D17" s="65">
        <v>60</v>
      </c>
      <c r="E17" s="66">
        <v>2.88</v>
      </c>
      <c r="F17" s="66">
        <v>1.68</v>
      </c>
      <c r="G17" s="66">
        <v>46.62</v>
      </c>
      <c r="H17" s="66">
        <v>9</v>
      </c>
      <c r="I17" s="66">
        <v>0.6</v>
      </c>
      <c r="J17" s="66">
        <v>0.08</v>
      </c>
      <c r="K17" s="66">
        <v>0.04</v>
      </c>
      <c r="L17" s="66">
        <v>0</v>
      </c>
      <c r="M17" s="66">
        <v>201.48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1.4</v>
      </c>
      <c r="V17">
        <v>0.1</v>
      </c>
      <c r="W17">
        <v>7.13</v>
      </c>
      <c r="X17">
        <v>0</v>
      </c>
      <c r="Y17">
        <v>0</v>
      </c>
      <c r="Z17">
        <v>0</v>
      </c>
      <c r="AA17">
        <v>0</v>
      </c>
      <c r="AB17">
        <v>0.9000000000000001</v>
      </c>
      <c r="AC17">
        <v>0</v>
      </c>
      <c r="AD17">
        <v>0</v>
      </c>
      <c r="AE17">
        <v>1.8500000000000003</v>
      </c>
      <c r="AF17">
        <v>10.45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0.55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16.5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0.15</v>
      </c>
      <c r="CD17">
        <v>0.6</v>
      </c>
      <c r="CE17">
        <v>0</v>
      </c>
      <c r="CF17">
        <v>0</v>
      </c>
      <c r="CG17">
        <v>0</v>
      </c>
    </row>
    <row r="18" spans="1:27" ht="14.25" customHeight="1" thickBot="1">
      <c r="A18" s="15" t="s">
        <v>145</v>
      </c>
      <c r="B18" s="121"/>
      <c r="C18" s="8" t="s">
        <v>38</v>
      </c>
      <c r="D18" s="3">
        <v>150</v>
      </c>
      <c r="E18" s="40">
        <v>1.05</v>
      </c>
      <c r="F18" s="40">
        <v>1.05</v>
      </c>
      <c r="G18" s="40">
        <v>8.4</v>
      </c>
      <c r="H18" s="40">
        <v>39.8</v>
      </c>
      <c r="I18" s="40">
        <v>0.05</v>
      </c>
      <c r="J18" s="40">
        <v>0.01</v>
      </c>
      <c r="K18" s="40">
        <v>0.05</v>
      </c>
      <c r="L18" s="40">
        <v>0.2</v>
      </c>
      <c r="M18" s="40">
        <v>45.8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180</v>
      </c>
    </row>
    <row r="19" spans="1:13" ht="13.5" thickBot="1">
      <c r="A19" s="89" t="s">
        <v>24</v>
      </c>
      <c r="B19" s="89"/>
      <c r="C19" s="89"/>
      <c r="D19" s="89"/>
      <c r="E19" s="13">
        <f aca="true" t="shared" si="2" ref="E19:M19">SUM(E17:E18)</f>
        <v>3.9299999999999997</v>
      </c>
      <c r="F19" s="13">
        <f t="shared" si="2"/>
        <v>2.73</v>
      </c>
      <c r="G19" s="13">
        <f t="shared" si="2"/>
        <v>55.019999999999996</v>
      </c>
      <c r="H19" s="13">
        <f t="shared" si="2"/>
        <v>48.8</v>
      </c>
      <c r="I19" s="13">
        <f t="shared" si="2"/>
        <v>0.65</v>
      </c>
      <c r="J19" s="13">
        <f t="shared" si="2"/>
        <v>0.09</v>
      </c>
      <c r="K19" s="13">
        <f t="shared" si="2"/>
        <v>0.09</v>
      </c>
      <c r="L19" s="13">
        <f t="shared" si="2"/>
        <v>0.2</v>
      </c>
      <c r="M19" s="13">
        <f t="shared" si="2"/>
        <v>247.27999999999997</v>
      </c>
    </row>
    <row r="20" spans="1:82" ht="13.5" thickBot="1">
      <c r="A20" s="89" t="s">
        <v>21</v>
      </c>
      <c r="B20" s="89"/>
      <c r="C20" s="89"/>
      <c r="D20" s="89"/>
      <c r="E20" s="13">
        <f aca="true" t="shared" si="3" ref="E20:M20">SUM(E7+E16+E19+E8)</f>
        <v>39.653333333333336</v>
      </c>
      <c r="F20" s="13">
        <f t="shared" si="3"/>
        <v>37.919999999999995</v>
      </c>
      <c r="G20" s="13">
        <f t="shared" si="3"/>
        <v>171.06</v>
      </c>
      <c r="H20" s="13">
        <f t="shared" si="3"/>
        <v>420.4116666666667</v>
      </c>
      <c r="I20" s="13">
        <f t="shared" si="3"/>
        <v>9.573333333333334</v>
      </c>
      <c r="J20" s="13">
        <f t="shared" si="3"/>
        <v>0.5725</v>
      </c>
      <c r="K20" s="13">
        <f t="shared" si="3"/>
        <v>0.5606666666666666</v>
      </c>
      <c r="L20" s="13">
        <f t="shared" si="3"/>
        <v>46.85666666666667</v>
      </c>
      <c r="M20" s="13">
        <f t="shared" si="3"/>
        <v>1165.1883333333333</v>
      </c>
      <c r="N20" s="22">
        <f>SUM(N4:N19)</f>
        <v>34.46153846153847</v>
      </c>
      <c r="O20" s="22">
        <f>SUM(O4:O19)</f>
        <v>51.24999999999999</v>
      </c>
      <c r="P20" s="20"/>
      <c r="Q20" s="77">
        <f>SUM(Q4:R19)</f>
        <v>0</v>
      </c>
      <c r="R20" s="77"/>
      <c r="S20" s="77">
        <f>SUM(S4:T19)</f>
        <v>0</v>
      </c>
      <c r="T20" s="77"/>
      <c r="U20" s="22">
        <f>SUM(U4:U19)</f>
        <v>11.15</v>
      </c>
      <c r="V20" s="22">
        <f>SUM(V4:V19)</f>
        <v>7.426923076923076</v>
      </c>
      <c r="W20" s="102">
        <f>SUM(W4:AA19)</f>
        <v>217.0819230769231</v>
      </c>
      <c r="X20" s="102"/>
      <c r="Y20" s="102"/>
      <c r="Z20" s="102"/>
      <c r="AA20" s="102"/>
      <c r="AB20" s="22">
        <f>SUM(AB4:AB19)</f>
        <v>12.361538461538462</v>
      </c>
      <c r="AC20" s="22">
        <f>SUM(AC4:AC19)</f>
        <v>0</v>
      </c>
      <c r="AD20" s="22">
        <f>SUM(AD4:AD19)</f>
        <v>10</v>
      </c>
      <c r="AE20" s="22">
        <f>SUM(AE4:AE19)</f>
        <v>11.85</v>
      </c>
      <c r="AF20" s="22">
        <f>SUM(AF4:AF19)</f>
        <v>17.709615384615383</v>
      </c>
      <c r="AG20" s="77">
        <f>SUM(AG4:AM19,AP4:AQ19)</f>
        <v>35.333333333333336</v>
      </c>
      <c r="AH20" s="77"/>
      <c r="AI20" s="77"/>
      <c r="AJ20" s="77"/>
      <c r="AK20" s="77"/>
      <c r="AL20" s="77"/>
      <c r="AM20" s="77"/>
      <c r="AN20" s="77">
        <f>SUM(AN4:AO19)</f>
        <v>46</v>
      </c>
      <c r="AO20" s="77"/>
      <c r="AP20" s="77"/>
      <c r="AQ20" s="77"/>
      <c r="AR20" s="22">
        <f>SUM(AR4:AR19)</f>
        <v>9.55</v>
      </c>
      <c r="AS20" s="77">
        <f>SUM(AS4:AY19)</f>
        <v>0</v>
      </c>
      <c r="AT20" s="77"/>
      <c r="AU20" s="77"/>
      <c r="AV20" s="77"/>
      <c r="AW20" s="77"/>
      <c r="AX20" s="77"/>
      <c r="AY20" s="77"/>
      <c r="AZ20" s="20"/>
      <c r="BA20" s="22">
        <f>SUM(BA4:BA19)</f>
        <v>0</v>
      </c>
      <c r="BB20" s="77">
        <f>SUM(BB4:BD19)</f>
        <v>0</v>
      </c>
      <c r="BC20" s="77"/>
      <c r="BD20" s="77"/>
      <c r="BE20" s="77">
        <f>SUM(BE4:BI19)</f>
        <v>0</v>
      </c>
      <c r="BF20" s="77"/>
      <c r="BG20" s="77"/>
      <c r="BH20" s="77"/>
      <c r="BI20" s="77"/>
      <c r="BJ20" s="20"/>
      <c r="BK20" s="20"/>
      <c r="BL20" s="22">
        <f>SUM(BL4:BL19)</f>
        <v>104.5</v>
      </c>
      <c r="BM20" s="77">
        <f>SUM(BM4:BT19,BJ4:BK19)</f>
        <v>48</v>
      </c>
      <c r="BN20" s="77"/>
      <c r="BO20" s="77"/>
      <c r="BP20" s="77"/>
      <c r="BQ20" s="77"/>
      <c r="BR20" s="77"/>
      <c r="BS20" s="77"/>
      <c r="BT20" s="77"/>
      <c r="BU20" s="20"/>
      <c r="BV20" s="20"/>
      <c r="BW20" s="22">
        <f aca="true" t="shared" si="4" ref="BW20:CD20">SUM(BW4:BW19)</f>
        <v>65.38461538461539</v>
      </c>
      <c r="BX20" s="22">
        <f t="shared" si="4"/>
        <v>30</v>
      </c>
      <c r="BY20" s="22">
        <f t="shared" si="4"/>
        <v>0</v>
      </c>
      <c r="BZ20" s="22">
        <f t="shared" si="4"/>
        <v>0</v>
      </c>
      <c r="CA20" s="22">
        <f t="shared" si="4"/>
        <v>0.18</v>
      </c>
      <c r="CB20" s="22">
        <f t="shared" si="4"/>
        <v>0</v>
      </c>
      <c r="CC20" s="22">
        <f t="shared" si="4"/>
        <v>4.539102564102565</v>
      </c>
      <c r="CD20" s="22">
        <f t="shared" si="4"/>
        <v>0.6</v>
      </c>
    </row>
    <row r="21" spans="1:13" s="1" customFormat="1" ht="13.5" hidden="1" thickBot="1">
      <c r="A21" s="89" t="s">
        <v>42</v>
      </c>
      <c r="B21" s="89"/>
      <c r="C21" s="89"/>
      <c r="D21" s="89"/>
      <c r="E21" s="52">
        <f>E20/0.42-100</f>
        <v>-5.587301587301582</v>
      </c>
      <c r="F21" s="52">
        <f>F20/0.3525-100</f>
        <v>7.574468085106375</v>
      </c>
      <c r="G21" s="52">
        <f>G20/1.5225-100</f>
        <v>12.354679802955673</v>
      </c>
      <c r="H21" s="13">
        <f>H20/8-100</f>
        <v>-47.448541666666664</v>
      </c>
      <c r="I21" s="13">
        <f>I20/0.08-100</f>
        <v>19.66666666666667</v>
      </c>
      <c r="J21" s="13">
        <f>J20/0.008-100</f>
        <v>-28.4375</v>
      </c>
      <c r="K21" s="13">
        <f>K20/0.01-100</f>
        <v>-43.93333333333334</v>
      </c>
      <c r="L21" s="13">
        <f>L20/0.45-100</f>
        <v>4.125925925925927</v>
      </c>
      <c r="M21" s="52">
        <f>M20/10.5-100</f>
        <v>10.97031746031746</v>
      </c>
    </row>
    <row r="22" spans="1:13" ht="16.5" thickBot="1">
      <c r="A22" s="107" t="s">
        <v>31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85" ht="12.75">
      <c r="A23" s="14" t="s">
        <v>155</v>
      </c>
      <c r="B23" s="93" t="s">
        <v>17</v>
      </c>
      <c r="C23" s="7" t="s">
        <v>121</v>
      </c>
      <c r="D23" s="4">
        <v>180</v>
      </c>
      <c r="E23" s="39">
        <v>3.06</v>
      </c>
      <c r="F23" s="39">
        <v>3.33</v>
      </c>
      <c r="G23" s="39">
        <v>10.8</v>
      </c>
      <c r="H23" s="39">
        <v>79.7</v>
      </c>
      <c r="I23" s="39">
        <v>0.23</v>
      </c>
      <c r="J23" s="39">
        <v>0.04</v>
      </c>
      <c r="K23" s="39">
        <v>0.1</v>
      </c>
      <c r="L23" s="39">
        <v>0.4</v>
      </c>
      <c r="M23" s="39">
        <v>85.5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3</v>
      </c>
      <c r="V23">
        <v>0</v>
      </c>
      <c r="W23">
        <v>11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30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0.25</v>
      </c>
      <c r="CD23">
        <v>0</v>
      </c>
      <c r="CE23">
        <v>0</v>
      </c>
      <c r="CF23">
        <v>0</v>
      </c>
      <c r="CG23">
        <v>0</v>
      </c>
    </row>
    <row r="24" spans="1:77" ht="12.75" customHeight="1">
      <c r="A24" s="15" t="s">
        <v>134</v>
      </c>
      <c r="B24" s="94"/>
      <c r="C24" s="5" t="s">
        <v>39</v>
      </c>
      <c r="D24" s="6">
        <v>150</v>
      </c>
      <c r="E24" s="40">
        <v>2.25</v>
      </c>
      <c r="F24" s="40">
        <v>2.2</v>
      </c>
      <c r="G24" s="40">
        <v>10.1</v>
      </c>
      <c r="H24" s="40">
        <v>79.4</v>
      </c>
      <c r="I24" s="40">
        <v>0.08</v>
      </c>
      <c r="J24" s="40">
        <v>0.02</v>
      </c>
      <c r="K24" s="40">
        <v>0.1</v>
      </c>
      <c r="L24" s="40">
        <v>0.4</v>
      </c>
      <c r="M24" s="40">
        <v>67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90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9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1.8</v>
      </c>
    </row>
    <row r="25" spans="1:85" ht="13.5" thickBot="1">
      <c r="A25" s="16" t="s">
        <v>130</v>
      </c>
      <c r="B25" s="95"/>
      <c r="C25" s="8" t="s">
        <v>156</v>
      </c>
      <c r="D25" s="3">
        <v>30</v>
      </c>
      <c r="E25" s="3">
        <v>1.9500000000000002</v>
      </c>
      <c r="F25" s="3">
        <v>3.8499999999999996</v>
      </c>
      <c r="G25" s="3">
        <v>11.8</v>
      </c>
      <c r="H25" s="3">
        <v>1.2</v>
      </c>
      <c r="I25" s="3">
        <v>0.01</v>
      </c>
      <c r="J25" s="3">
        <v>0</v>
      </c>
      <c r="K25" s="3">
        <v>0.1</v>
      </c>
      <c r="L25" s="3">
        <v>0</v>
      </c>
      <c r="M25" s="47">
        <v>90.5</v>
      </c>
      <c r="N25" s="22">
        <v>0</v>
      </c>
      <c r="O25" s="22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5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25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</row>
    <row r="26" spans="1:13" ht="13.5" thickBot="1">
      <c r="A26" s="89" t="s">
        <v>22</v>
      </c>
      <c r="B26" s="89"/>
      <c r="C26" s="89"/>
      <c r="D26" s="89"/>
      <c r="E26" s="13">
        <f aca="true" t="shared" si="5" ref="E26:M26">SUM(E23:E25)</f>
        <v>7.260000000000001</v>
      </c>
      <c r="F26" s="13">
        <f t="shared" si="5"/>
        <v>9.379999999999999</v>
      </c>
      <c r="G26" s="13">
        <f t="shared" si="5"/>
        <v>32.7</v>
      </c>
      <c r="H26" s="13">
        <f t="shared" si="5"/>
        <v>160.3</v>
      </c>
      <c r="I26" s="13">
        <f t="shared" si="5"/>
        <v>0.32</v>
      </c>
      <c r="J26" s="13">
        <f t="shared" si="5"/>
        <v>0.06</v>
      </c>
      <c r="K26" s="13">
        <f t="shared" si="5"/>
        <v>0.30000000000000004</v>
      </c>
      <c r="L26" s="13">
        <f t="shared" si="5"/>
        <v>0.8</v>
      </c>
      <c r="M26" s="13">
        <f t="shared" si="5"/>
        <v>243</v>
      </c>
    </row>
    <row r="27" spans="1:13" ht="13.5" thickBot="1">
      <c r="A27" s="113" t="s">
        <v>18</v>
      </c>
      <c r="B27" s="114"/>
      <c r="C27" s="7" t="s">
        <v>152</v>
      </c>
      <c r="D27" s="11">
        <v>100</v>
      </c>
      <c r="E27" s="42">
        <v>0.4</v>
      </c>
      <c r="F27" s="42">
        <v>0.4</v>
      </c>
      <c r="G27" s="42">
        <v>9.8</v>
      </c>
      <c r="H27" s="42">
        <v>16</v>
      </c>
      <c r="I27" s="48">
        <v>2.2</v>
      </c>
      <c r="J27" s="42">
        <v>0.03</v>
      </c>
      <c r="K27" s="42">
        <v>0</v>
      </c>
      <c r="L27" s="42">
        <v>10</v>
      </c>
      <c r="M27" s="43">
        <v>42.7</v>
      </c>
    </row>
    <row r="28" spans="1:85" ht="12.75">
      <c r="A28" s="14" t="s">
        <v>177</v>
      </c>
      <c r="B28" s="94" t="s">
        <v>19</v>
      </c>
      <c r="C28" s="7" t="s">
        <v>178</v>
      </c>
      <c r="D28" s="6">
        <v>200</v>
      </c>
      <c r="E28" s="40">
        <v>1.8</v>
      </c>
      <c r="F28" s="40">
        <v>4.4</v>
      </c>
      <c r="G28" s="40">
        <v>11</v>
      </c>
      <c r="H28" s="40">
        <v>71.24</v>
      </c>
      <c r="I28" s="40">
        <v>1.36</v>
      </c>
      <c r="J28" s="40">
        <v>0.1</v>
      </c>
      <c r="K28" s="40">
        <v>0.1</v>
      </c>
      <c r="L28" s="40">
        <v>16.8</v>
      </c>
      <c r="M28" s="40">
        <v>93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2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5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22.5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</row>
    <row r="29" spans="1:85" ht="12.75">
      <c r="A29" s="15" t="s">
        <v>215</v>
      </c>
      <c r="B29" s="94"/>
      <c r="C29" s="5" t="s">
        <v>201</v>
      </c>
      <c r="D29" s="6">
        <v>60</v>
      </c>
      <c r="E29" s="6">
        <v>5.81</v>
      </c>
      <c r="F29" s="6">
        <v>3.13</v>
      </c>
      <c r="G29" s="6">
        <v>2.43</v>
      </c>
      <c r="H29" s="6">
        <v>20.33</v>
      </c>
      <c r="I29" s="6">
        <v>0.42</v>
      </c>
      <c r="J29" s="6">
        <v>0.04</v>
      </c>
      <c r="K29" s="6">
        <v>0.04</v>
      </c>
      <c r="L29" s="6">
        <v>0.7</v>
      </c>
      <c r="M29" s="6">
        <v>61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1.5</v>
      </c>
      <c r="W29">
        <v>0</v>
      </c>
      <c r="X29">
        <v>0</v>
      </c>
      <c r="Y29">
        <v>0</v>
      </c>
      <c r="Z29">
        <v>0</v>
      </c>
      <c r="AA29">
        <v>0</v>
      </c>
      <c r="AB29">
        <v>3.75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15</v>
      </c>
      <c r="BM29">
        <v>37.5</v>
      </c>
      <c r="BN29">
        <v>5.625</v>
      </c>
      <c r="BO29">
        <v>9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0.75</v>
      </c>
      <c r="CD29">
        <v>0</v>
      </c>
      <c r="CE29">
        <v>0</v>
      </c>
      <c r="CF29">
        <v>0</v>
      </c>
      <c r="CG29">
        <v>0</v>
      </c>
    </row>
    <row r="30" spans="1:81" ht="12.75">
      <c r="A30" s="15" t="s">
        <v>174</v>
      </c>
      <c r="B30" s="94"/>
      <c r="C30" s="5" t="s">
        <v>193</v>
      </c>
      <c r="D30" s="6">
        <v>130</v>
      </c>
      <c r="E30" s="6">
        <v>3.21</v>
      </c>
      <c r="F30" s="6">
        <v>2.95</v>
      </c>
      <c r="G30" s="6">
        <v>32.2</v>
      </c>
      <c r="H30" s="6">
        <v>7.46</v>
      </c>
      <c r="I30" s="6">
        <v>0.48</v>
      </c>
      <c r="J30" s="6">
        <v>0.03</v>
      </c>
      <c r="K30" s="6">
        <v>0.02</v>
      </c>
      <c r="L30" s="6">
        <v>0</v>
      </c>
      <c r="M30" s="6">
        <v>171</v>
      </c>
      <c r="U30">
        <v>4</v>
      </c>
      <c r="AL30">
        <v>53</v>
      </c>
      <c r="CC30">
        <v>1</v>
      </c>
    </row>
    <row r="31" spans="1:58" s="75" customFormat="1" ht="12.75">
      <c r="A31" s="74"/>
      <c r="B31" s="94"/>
      <c r="C31" s="5" t="s">
        <v>209</v>
      </c>
      <c r="D31" s="6">
        <v>150</v>
      </c>
      <c r="E31" s="6">
        <v>0</v>
      </c>
      <c r="F31" s="6">
        <v>0</v>
      </c>
      <c r="G31" s="6">
        <v>18</v>
      </c>
      <c r="H31" s="6">
        <v>0</v>
      </c>
      <c r="I31" s="6">
        <v>0</v>
      </c>
      <c r="J31" s="6">
        <v>0.1</v>
      </c>
      <c r="K31" s="6">
        <v>0.25</v>
      </c>
      <c r="L31" s="6">
        <v>15</v>
      </c>
      <c r="M31" s="6">
        <v>71.25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75">
        <v>13.5</v>
      </c>
      <c r="AS31" s="75">
        <v>0</v>
      </c>
      <c r="AT31" s="75"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v>0</v>
      </c>
      <c r="BA31" s="75">
        <v>0</v>
      </c>
      <c r="BB31" s="75">
        <v>0</v>
      </c>
      <c r="BC31" s="75">
        <v>0</v>
      </c>
      <c r="BD31" s="75">
        <v>4.5</v>
      </c>
      <c r="BE31" s="75">
        <v>0</v>
      </c>
      <c r="BF31" s="75">
        <v>3.6</v>
      </c>
    </row>
    <row r="32" spans="1:88" ht="12.75">
      <c r="A32" s="15"/>
      <c r="B32" s="94"/>
      <c r="C32" s="8" t="s">
        <v>36</v>
      </c>
      <c r="D32" s="3">
        <v>10</v>
      </c>
      <c r="E32" s="41">
        <v>0.66</v>
      </c>
      <c r="F32" s="41">
        <v>0.07</v>
      </c>
      <c r="G32" s="41">
        <v>4.67</v>
      </c>
      <c r="H32" s="41">
        <v>1.5</v>
      </c>
      <c r="I32" s="41">
        <v>0.15</v>
      </c>
      <c r="J32" s="41">
        <v>0.01</v>
      </c>
      <c r="K32" s="41">
        <v>0</v>
      </c>
      <c r="L32" s="41">
        <v>0</v>
      </c>
      <c r="M32" s="50">
        <v>22.35</v>
      </c>
      <c r="N32" s="22">
        <v>0</v>
      </c>
      <c r="O32" s="22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30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/>
      <c r="CI32" s="20"/>
      <c r="CJ32" s="1"/>
    </row>
    <row r="33" spans="1:88" ht="13.5" thickBot="1">
      <c r="A33" s="16"/>
      <c r="B33" s="95"/>
      <c r="C33" s="8" t="s">
        <v>37</v>
      </c>
      <c r="D33" s="3">
        <v>30</v>
      </c>
      <c r="E33" s="44">
        <v>1.98</v>
      </c>
      <c r="F33" s="44">
        <v>0.36</v>
      </c>
      <c r="G33" s="44">
        <v>10.02</v>
      </c>
      <c r="H33" s="44">
        <v>10.5</v>
      </c>
      <c r="I33" s="44">
        <v>1.17</v>
      </c>
      <c r="J33" s="44">
        <v>0.052500000000000005</v>
      </c>
      <c r="K33" s="44">
        <v>0.024</v>
      </c>
      <c r="L33" s="44">
        <v>0</v>
      </c>
      <c r="M33" s="51">
        <v>52.125</v>
      </c>
      <c r="N33" s="22">
        <v>0</v>
      </c>
      <c r="O33" s="22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30</v>
      </c>
      <c r="BY33" s="20">
        <v>0</v>
      </c>
      <c r="BZ33" s="20">
        <v>0</v>
      </c>
      <c r="CA33" s="20">
        <v>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/>
      <c r="CI33" s="20"/>
      <c r="CJ33" s="1"/>
    </row>
    <row r="34" spans="1:13" ht="13.5" thickBot="1">
      <c r="A34" s="89" t="s">
        <v>23</v>
      </c>
      <c r="B34" s="89"/>
      <c r="C34" s="89"/>
      <c r="D34" s="89"/>
      <c r="E34" s="13">
        <f>SUM(E28:E33)</f>
        <v>13.46</v>
      </c>
      <c r="F34" s="13">
        <f aca="true" t="shared" si="6" ref="F34:M34">SUM(F28:F33)</f>
        <v>10.91</v>
      </c>
      <c r="G34" s="13">
        <f t="shared" si="6"/>
        <v>78.32</v>
      </c>
      <c r="H34" s="13">
        <f t="shared" si="6"/>
        <v>111.02999999999999</v>
      </c>
      <c r="I34" s="13">
        <f t="shared" si="6"/>
        <v>3.5799999999999996</v>
      </c>
      <c r="J34" s="13">
        <f t="shared" si="6"/>
        <v>0.3325</v>
      </c>
      <c r="K34" s="13">
        <f t="shared" si="6"/>
        <v>0.43400000000000005</v>
      </c>
      <c r="L34" s="13">
        <f t="shared" si="6"/>
        <v>32.5</v>
      </c>
      <c r="M34" s="13">
        <f t="shared" si="6"/>
        <v>470.725</v>
      </c>
    </row>
    <row r="35" spans="1:85" s="71" customFormat="1" ht="12.75">
      <c r="A35" s="15" t="s">
        <v>198</v>
      </c>
      <c r="B35" s="94" t="s">
        <v>20</v>
      </c>
      <c r="C35" s="64" t="s">
        <v>197</v>
      </c>
      <c r="D35" s="6">
        <v>100</v>
      </c>
      <c r="E35" s="40">
        <v>17.1</v>
      </c>
      <c r="F35" s="40">
        <v>9.5</v>
      </c>
      <c r="G35" s="40">
        <v>20.8</v>
      </c>
      <c r="H35" s="40">
        <v>135.9</v>
      </c>
      <c r="I35" s="40">
        <v>0.6</v>
      </c>
      <c r="J35" s="40">
        <v>0</v>
      </c>
      <c r="K35" s="40">
        <v>0.2</v>
      </c>
      <c r="L35" s="40">
        <v>0.2</v>
      </c>
      <c r="M35" s="40">
        <v>237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6</v>
      </c>
      <c r="V35" s="71">
        <v>2.4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2.4</v>
      </c>
      <c r="AC35" s="71">
        <v>84</v>
      </c>
      <c r="AD35" s="71">
        <v>0</v>
      </c>
      <c r="AE35" s="71">
        <v>6</v>
      </c>
      <c r="AF35" s="71">
        <v>0</v>
      </c>
      <c r="AG35" s="71">
        <v>6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12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  <c r="BA35" s="71">
        <v>0</v>
      </c>
      <c r="BB35" s="71">
        <v>0</v>
      </c>
      <c r="BC35" s="71">
        <v>0</v>
      </c>
      <c r="BD35" s="71">
        <v>0</v>
      </c>
      <c r="BE35" s="71">
        <v>0</v>
      </c>
      <c r="BF35" s="71">
        <v>27.6</v>
      </c>
      <c r="BG35" s="71">
        <v>0</v>
      </c>
      <c r="BH35" s="71">
        <v>0</v>
      </c>
      <c r="BI35" s="71">
        <v>0</v>
      </c>
      <c r="BJ35" s="71">
        <v>0</v>
      </c>
      <c r="BK35" s="71">
        <v>0</v>
      </c>
      <c r="BL35" s="71">
        <v>0</v>
      </c>
      <c r="BM35" s="71">
        <v>0</v>
      </c>
      <c r="BN35" s="71">
        <v>0</v>
      </c>
      <c r="BO35" s="71">
        <v>0</v>
      </c>
      <c r="BP35" s="71">
        <v>0</v>
      </c>
      <c r="BQ35" s="71">
        <v>0</v>
      </c>
      <c r="BR35" s="71">
        <v>0</v>
      </c>
      <c r="BS35" s="71">
        <v>0</v>
      </c>
      <c r="BT35" s="71">
        <v>0</v>
      </c>
      <c r="BU35" s="71">
        <v>0</v>
      </c>
      <c r="BV35" s="71">
        <v>0</v>
      </c>
      <c r="BW35" s="71">
        <v>0</v>
      </c>
      <c r="BX35" s="71">
        <v>0</v>
      </c>
      <c r="BY35" s="71">
        <v>0</v>
      </c>
      <c r="BZ35" s="71">
        <v>0</v>
      </c>
      <c r="CA35" s="71">
        <v>0</v>
      </c>
      <c r="CB35" s="71">
        <v>0</v>
      </c>
      <c r="CC35" s="71">
        <v>0.6</v>
      </c>
      <c r="CD35" s="71">
        <v>0</v>
      </c>
      <c r="CE35" s="71">
        <v>0</v>
      </c>
      <c r="CF35" s="71">
        <v>0</v>
      </c>
      <c r="CG35" s="71">
        <v>2.4</v>
      </c>
    </row>
    <row r="36" spans="1:13" ht="12.75">
      <c r="A36" s="15"/>
      <c r="B36" s="95"/>
      <c r="C36" s="8" t="s">
        <v>36</v>
      </c>
      <c r="D36" s="3">
        <v>10</v>
      </c>
      <c r="E36" s="40">
        <v>0.66</v>
      </c>
      <c r="F36" s="40" t="s">
        <v>154</v>
      </c>
      <c r="G36" s="40">
        <v>4.67</v>
      </c>
      <c r="H36" s="40">
        <v>1.5</v>
      </c>
      <c r="I36" s="40">
        <v>0.15</v>
      </c>
      <c r="J36" s="40">
        <v>0.01</v>
      </c>
      <c r="K36" s="40">
        <v>0</v>
      </c>
      <c r="L36" s="40">
        <v>0</v>
      </c>
      <c r="M36" s="40">
        <v>22.35</v>
      </c>
    </row>
    <row r="37" spans="1:79" ht="13.5" thickBot="1">
      <c r="A37" s="15" t="s">
        <v>133</v>
      </c>
      <c r="B37" s="95"/>
      <c r="C37" s="8" t="s">
        <v>40</v>
      </c>
      <c r="D37" s="3">
        <v>150</v>
      </c>
      <c r="E37" s="40">
        <v>0</v>
      </c>
      <c r="F37" s="40">
        <v>0</v>
      </c>
      <c r="G37" s="40">
        <v>6.83</v>
      </c>
      <c r="H37" s="40">
        <v>0.195</v>
      </c>
      <c r="I37" s="40">
        <v>0.02</v>
      </c>
      <c r="J37" s="40">
        <v>0</v>
      </c>
      <c r="K37" s="40">
        <v>0</v>
      </c>
      <c r="L37" s="40">
        <v>0</v>
      </c>
      <c r="M37" s="40">
        <v>26.3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9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0.18</v>
      </c>
    </row>
    <row r="38" spans="1:13" ht="13.5" thickBot="1">
      <c r="A38" s="89" t="s">
        <v>24</v>
      </c>
      <c r="B38" s="89"/>
      <c r="C38" s="89"/>
      <c r="D38" s="89"/>
      <c r="E38" s="13">
        <f aca="true" t="shared" si="7" ref="E38:M38">SUM(E35:E37)</f>
        <v>17.76</v>
      </c>
      <c r="F38" s="13">
        <f t="shared" si="7"/>
        <v>9.5</v>
      </c>
      <c r="G38" s="13">
        <f t="shared" si="7"/>
        <v>32.3</v>
      </c>
      <c r="H38" s="13">
        <f t="shared" si="7"/>
        <v>137.595</v>
      </c>
      <c r="I38" s="13">
        <f t="shared" si="7"/>
        <v>0.77</v>
      </c>
      <c r="J38" s="13">
        <f t="shared" si="7"/>
        <v>0.01</v>
      </c>
      <c r="K38" s="13">
        <f t="shared" si="7"/>
        <v>0.2</v>
      </c>
      <c r="L38" s="13">
        <f t="shared" si="7"/>
        <v>0.2</v>
      </c>
      <c r="M38" s="13">
        <f t="shared" si="7"/>
        <v>285.65000000000003</v>
      </c>
    </row>
    <row r="39" spans="1:82" ht="13.5" thickBot="1">
      <c r="A39" s="89" t="s">
        <v>21</v>
      </c>
      <c r="B39" s="89"/>
      <c r="C39" s="89"/>
      <c r="D39" s="89"/>
      <c r="E39" s="13">
        <f aca="true" t="shared" si="8" ref="E39:M39">SUM(E26+E34+E38+E27)</f>
        <v>38.88</v>
      </c>
      <c r="F39" s="13">
        <f t="shared" si="8"/>
        <v>30.189999999999998</v>
      </c>
      <c r="G39" s="13">
        <f t="shared" si="8"/>
        <v>153.12</v>
      </c>
      <c r="H39" s="13">
        <f t="shared" si="8"/>
        <v>424.92499999999995</v>
      </c>
      <c r="I39" s="13">
        <f t="shared" si="8"/>
        <v>6.87</v>
      </c>
      <c r="J39" s="13">
        <f t="shared" si="8"/>
        <v>0.4325</v>
      </c>
      <c r="K39" s="13">
        <f t="shared" si="8"/>
        <v>0.9340000000000002</v>
      </c>
      <c r="L39" s="13">
        <f t="shared" si="8"/>
        <v>43.5</v>
      </c>
      <c r="M39" s="13">
        <f t="shared" si="8"/>
        <v>1042.075</v>
      </c>
      <c r="N39" s="22">
        <f>SUM(N22:N38)</f>
        <v>0</v>
      </c>
      <c r="O39" s="22">
        <f>SUM(O22:O38)</f>
        <v>0</v>
      </c>
      <c r="P39" s="20"/>
      <c r="Q39" s="77">
        <f>SUM(Q22:R38)</f>
        <v>0</v>
      </c>
      <c r="R39" s="77"/>
      <c r="S39" s="77">
        <f>SUM(S22:T38)</f>
        <v>0</v>
      </c>
      <c r="T39" s="77"/>
      <c r="U39" s="22">
        <f>SUM(U22:U38)</f>
        <v>18</v>
      </c>
      <c r="V39" s="22">
        <f>SUM(V22:V38)</f>
        <v>5.9</v>
      </c>
      <c r="W39" s="102">
        <f>SUM(W22:AA38)</f>
        <v>101</v>
      </c>
      <c r="X39" s="102"/>
      <c r="Y39" s="102"/>
      <c r="Z39" s="102"/>
      <c r="AA39" s="102"/>
      <c r="AB39" s="22">
        <f>SUM(AB22:AB38)</f>
        <v>6.15</v>
      </c>
      <c r="AC39" s="22">
        <f>SUM(AC22:AC38)</f>
        <v>84</v>
      </c>
      <c r="AD39" s="22">
        <f>SUM(AD22:AD38)</f>
        <v>0</v>
      </c>
      <c r="AE39" s="22">
        <f>SUM(AE22:AE38)</f>
        <v>36</v>
      </c>
      <c r="AF39" s="22">
        <f>SUM(AF22:AF38)</f>
        <v>0</v>
      </c>
      <c r="AG39" s="77">
        <f>SUM(AG22:AM38,AP22:AQ38)</f>
        <v>59</v>
      </c>
      <c r="AH39" s="77"/>
      <c r="AI39" s="77"/>
      <c r="AJ39" s="77"/>
      <c r="AK39" s="77"/>
      <c r="AL39" s="77"/>
      <c r="AM39" s="77"/>
      <c r="AN39" s="77">
        <f>SUM(AN22:AO38)</f>
        <v>0</v>
      </c>
      <c r="AO39" s="77"/>
      <c r="AP39" s="77"/>
      <c r="AQ39" s="77"/>
      <c r="AR39" s="22">
        <f>SUM(AR22:AR38)</f>
        <v>44.5</v>
      </c>
      <c r="AS39" s="77">
        <f>SUM(AS22:AY38)</f>
        <v>0</v>
      </c>
      <c r="AT39" s="77"/>
      <c r="AU39" s="77"/>
      <c r="AV39" s="77"/>
      <c r="AW39" s="77"/>
      <c r="AX39" s="77"/>
      <c r="AY39" s="77"/>
      <c r="AZ39" s="20"/>
      <c r="BA39" s="22">
        <f>SUM(BA22:BA38)</f>
        <v>0</v>
      </c>
      <c r="BB39" s="77">
        <f>SUM(BB22:BD38)</f>
        <v>4.5</v>
      </c>
      <c r="BC39" s="77"/>
      <c r="BD39" s="77"/>
      <c r="BE39" s="77">
        <f>SUM(BE22:BI38)</f>
        <v>36.2</v>
      </c>
      <c r="BF39" s="77"/>
      <c r="BG39" s="77"/>
      <c r="BH39" s="77"/>
      <c r="BI39" s="77"/>
      <c r="BJ39" s="20"/>
      <c r="BK39" s="20"/>
      <c r="BL39" s="22">
        <f>SUM(BL22:BL38)</f>
        <v>15</v>
      </c>
      <c r="BM39" s="77">
        <f>SUM(BM22:BT38,BJ22:BK38)</f>
        <v>74.625</v>
      </c>
      <c r="BN39" s="77"/>
      <c r="BO39" s="77"/>
      <c r="BP39" s="77"/>
      <c r="BQ39" s="77"/>
      <c r="BR39" s="77"/>
      <c r="BS39" s="77"/>
      <c r="BT39" s="77"/>
      <c r="BU39" s="20"/>
      <c r="BV39" s="20"/>
      <c r="BW39" s="22">
        <f aca="true" t="shared" si="9" ref="BW39:CD39">SUM(BW22:BW38)</f>
        <v>55</v>
      </c>
      <c r="BX39" s="22">
        <f t="shared" si="9"/>
        <v>30</v>
      </c>
      <c r="BY39" s="22">
        <f t="shared" si="9"/>
        <v>1.8</v>
      </c>
      <c r="BZ39" s="22">
        <f t="shared" si="9"/>
        <v>0</v>
      </c>
      <c r="CA39" s="22">
        <f t="shared" si="9"/>
        <v>0.18</v>
      </c>
      <c r="CB39" s="22">
        <f t="shared" si="9"/>
        <v>0</v>
      </c>
      <c r="CC39" s="22">
        <f t="shared" si="9"/>
        <v>2.6</v>
      </c>
      <c r="CD39" s="22">
        <f t="shared" si="9"/>
        <v>0</v>
      </c>
    </row>
    <row r="40" spans="1:85" s="1" customFormat="1" ht="13.5" hidden="1" thickBot="1">
      <c r="A40" s="89" t="s">
        <v>42</v>
      </c>
      <c r="B40" s="89"/>
      <c r="C40" s="89"/>
      <c r="D40" s="89"/>
      <c r="E40" s="52">
        <f>E39/0.42-100</f>
        <v>-7.428571428571416</v>
      </c>
      <c r="F40" s="52">
        <f>F39/0.3525-100</f>
        <v>-14.35460992907801</v>
      </c>
      <c r="G40" s="52">
        <f>G39/1.5225-100</f>
        <v>0.5714285714285836</v>
      </c>
      <c r="H40" s="13">
        <f>H39/8-100</f>
        <v>-46.884375000000006</v>
      </c>
      <c r="I40" s="13">
        <f>I39/0.08-100</f>
        <v>-14.125</v>
      </c>
      <c r="J40" s="13">
        <f>J39/0.008-100</f>
        <v>-45.9375</v>
      </c>
      <c r="K40" s="13">
        <f>K39/0.01-100</f>
        <v>-6.59999999999998</v>
      </c>
      <c r="L40" s="13">
        <f>L39/0.45-100</f>
        <v>-3.333333333333343</v>
      </c>
      <c r="M40" s="52">
        <f>M39/10.5-100</f>
        <v>-0.7547619047619065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4:85" ht="12.75">
      <c r="N41">
        <f>SUM(N20,N39)</f>
        <v>34.46153846153847</v>
      </c>
      <c r="O41">
        <f>SUM(O20,O39)</f>
        <v>51.24999999999999</v>
      </c>
      <c r="Q41">
        <f>SUM(Q20,Q39)</f>
        <v>0</v>
      </c>
      <c r="S41">
        <f>SUM(S20,S39)</f>
        <v>0</v>
      </c>
      <c r="U41">
        <f>SUM(U20,U39)</f>
        <v>29.15</v>
      </c>
      <c r="V41">
        <f>SUM(V20,V39)</f>
        <v>13.326923076923077</v>
      </c>
      <c r="W41">
        <f>SUM(W20,W39)</f>
        <v>318.0819230769231</v>
      </c>
      <c r="AB41">
        <f aca="true" t="shared" si="10" ref="AB41:AG41">SUM(AB20,AB39)</f>
        <v>18.511538461538464</v>
      </c>
      <c r="AC41">
        <f t="shared" si="10"/>
        <v>84</v>
      </c>
      <c r="AD41">
        <f t="shared" si="10"/>
        <v>10</v>
      </c>
      <c r="AE41">
        <f t="shared" si="10"/>
        <v>47.85</v>
      </c>
      <c r="AF41">
        <f t="shared" si="10"/>
        <v>17.709615384615383</v>
      </c>
      <c r="AG41">
        <f t="shared" si="10"/>
        <v>94.33333333333334</v>
      </c>
      <c r="AN41">
        <f>SUM(AN20,AN39)</f>
        <v>46</v>
      </c>
      <c r="AR41">
        <f>SUM(AR20,AR39)</f>
        <v>54.05</v>
      </c>
      <c r="AS41">
        <f>SUM(AS20,AS39)</f>
        <v>0</v>
      </c>
      <c r="BA41">
        <f>SUM(BA20,BA39)</f>
        <v>0</v>
      </c>
      <c r="BB41">
        <f>SUM(BB20,BB39)</f>
        <v>4.5</v>
      </c>
      <c r="BE41">
        <f>SUM(BE20,BE39)</f>
        <v>36.2</v>
      </c>
      <c r="BL41">
        <f>SUM(BL20,BL39)</f>
        <v>119.5</v>
      </c>
      <c r="BM41">
        <f>SUM(BM20,BM39)</f>
        <v>122.625</v>
      </c>
      <c r="BW41">
        <f aca="true" t="shared" si="11" ref="BW41:CD41">SUM(BW20,BW39)</f>
        <v>120.38461538461539</v>
      </c>
      <c r="BX41">
        <f t="shared" si="11"/>
        <v>60</v>
      </c>
      <c r="BY41">
        <f t="shared" si="11"/>
        <v>1.8</v>
      </c>
      <c r="BZ41">
        <f t="shared" si="11"/>
        <v>0</v>
      </c>
      <c r="CA41">
        <f t="shared" si="11"/>
        <v>0.36</v>
      </c>
      <c r="CB41">
        <f t="shared" si="11"/>
        <v>0</v>
      </c>
      <c r="CC41">
        <f t="shared" si="11"/>
        <v>7.139102564102565</v>
      </c>
      <c r="CD41">
        <f t="shared" si="11"/>
        <v>0.6</v>
      </c>
      <c r="CF41" s="1"/>
      <c r="CG41" s="1"/>
    </row>
  </sheetData>
  <sheetProtection/>
  <mergeCells count="122">
    <mergeCell ref="B23:B25"/>
    <mergeCell ref="A26:D26"/>
    <mergeCell ref="B28:B33"/>
    <mergeCell ref="A40:D40"/>
    <mergeCell ref="A34:D34"/>
    <mergeCell ref="B35:B37"/>
    <mergeCell ref="A38:D38"/>
    <mergeCell ref="A39:D39"/>
    <mergeCell ref="A20:D20"/>
    <mergeCell ref="A3:M3"/>
    <mergeCell ref="B4:B6"/>
    <mergeCell ref="A7:D7"/>
    <mergeCell ref="B9:B15"/>
    <mergeCell ref="A19:D19"/>
    <mergeCell ref="A22:M22"/>
    <mergeCell ref="A8:B8"/>
    <mergeCell ref="A27:B27"/>
    <mergeCell ref="N1:N3"/>
    <mergeCell ref="A21:D21"/>
    <mergeCell ref="D1:D2"/>
    <mergeCell ref="H1:I1"/>
    <mergeCell ref="J1:L1"/>
    <mergeCell ref="A16:D16"/>
    <mergeCell ref="B17:B18"/>
    <mergeCell ref="O1:O3"/>
    <mergeCell ref="P1:P3"/>
    <mergeCell ref="E1:G1"/>
    <mergeCell ref="A1:A2"/>
    <mergeCell ref="B1:B2"/>
    <mergeCell ref="C1:C2"/>
    <mergeCell ref="M1:M2"/>
    <mergeCell ref="AE1:AE3"/>
    <mergeCell ref="AF1:AF3"/>
    <mergeCell ref="Q1:Q3"/>
    <mergeCell ref="R1:R3"/>
    <mergeCell ref="S1:S3"/>
    <mergeCell ref="T1:T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U1:AU3"/>
    <mergeCell ref="AV1:AV3"/>
    <mergeCell ref="AG1:AG3"/>
    <mergeCell ref="AH1:AH3"/>
    <mergeCell ref="AI1:AI3"/>
    <mergeCell ref="AJ1:AJ3"/>
    <mergeCell ref="AK1:AK3"/>
    <mergeCell ref="AL1:AL3"/>
    <mergeCell ref="AM1:AM3"/>
    <mergeCell ref="AN1:AN3"/>
    <mergeCell ref="AO1:AO3"/>
    <mergeCell ref="AP1:AP3"/>
    <mergeCell ref="AQ1:AQ3"/>
    <mergeCell ref="AR1:AR3"/>
    <mergeCell ref="AS1:AS3"/>
    <mergeCell ref="AT1:AT3"/>
    <mergeCell ref="BK1:BK3"/>
    <mergeCell ref="BL1:BL3"/>
    <mergeCell ref="AW1:AW3"/>
    <mergeCell ref="AX1:AX3"/>
    <mergeCell ref="AY1:AY3"/>
    <mergeCell ref="AZ1:AZ3"/>
    <mergeCell ref="BA1:BA3"/>
    <mergeCell ref="BB1:BB3"/>
    <mergeCell ref="BC1:BC3"/>
    <mergeCell ref="BD1:BD3"/>
    <mergeCell ref="BE1:BE3"/>
    <mergeCell ref="BF1:BF3"/>
    <mergeCell ref="BG1:BG3"/>
    <mergeCell ref="BH1:BH3"/>
    <mergeCell ref="BI1:BI3"/>
    <mergeCell ref="BJ1:BJ3"/>
    <mergeCell ref="BX1:BX3"/>
    <mergeCell ref="BM1:BM3"/>
    <mergeCell ref="BN1:BN3"/>
    <mergeCell ref="BO1:BO3"/>
    <mergeCell ref="BP1:BP3"/>
    <mergeCell ref="BQ1:BQ3"/>
    <mergeCell ref="BR1:BR3"/>
    <mergeCell ref="Q20:R20"/>
    <mergeCell ref="S20:T20"/>
    <mergeCell ref="W20:AA20"/>
    <mergeCell ref="AG20:AM20"/>
    <mergeCell ref="CD1:CD3"/>
    <mergeCell ref="BS1:BS3"/>
    <mergeCell ref="BT1:BT3"/>
    <mergeCell ref="BU1:BU3"/>
    <mergeCell ref="BV1:BV3"/>
    <mergeCell ref="BW1:BW3"/>
    <mergeCell ref="CI1:CI3"/>
    <mergeCell ref="BY1:BY3"/>
    <mergeCell ref="BZ1:BZ3"/>
    <mergeCell ref="CA1:CA3"/>
    <mergeCell ref="CB1:CB3"/>
    <mergeCell ref="CC1:CC3"/>
    <mergeCell ref="CE1:CE3"/>
    <mergeCell ref="CF1:CF3"/>
    <mergeCell ref="CG1:CG3"/>
    <mergeCell ref="CH1:CH3"/>
    <mergeCell ref="BE20:BI20"/>
    <mergeCell ref="BM20:BT20"/>
    <mergeCell ref="AS39:AY39"/>
    <mergeCell ref="BB39:BD39"/>
    <mergeCell ref="AN20:AO20"/>
    <mergeCell ref="AP20:AQ20"/>
    <mergeCell ref="AS20:AY20"/>
    <mergeCell ref="BB20:BD20"/>
    <mergeCell ref="AN39:AO39"/>
    <mergeCell ref="AP39:AQ39"/>
    <mergeCell ref="Q39:R39"/>
    <mergeCell ref="S39:T39"/>
    <mergeCell ref="W39:AA39"/>
    <mergeCell ref="AG39:AM39"/>
    <mergeCell ref="BE39:BI39"/>
    <mergeCell ref="BM39:BT39"/>
  </mergeCells>
  <printOptions/>
  <pageMargins left="0.75" right="0.32" top="0.36" bottom="0.32" header="0.22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workbookViewId="0" topLeftCell="A13">
      <selection activeCell="A23" sqref="A23:IV23"/>
    </sheetView>
  </sheetViews>
  <sheetFormatPr defaultColWidth="9.00390625" defaultRowHeight="12.75"/>
  <cols>
    <col min="1" max="1" width="8.125" style="0" customWidth="1"/>
    <col min="2" max="2" width="11.375" style="0" customWidth="1"/>
    <col min="3" max="3" width="50.375" style="0" customWidth="1"/>
    <col min="4" max="4" width="6.625" style="0" customWidth="1"/>
    <col min="5" max="5" width="6.25390625" style="0" customWidth="1"/>
    <col min="6" max="6" width="6.875" style="0" customWidth="1"/>
    <col min="7" max="7" width="7.625" style="0" customWidth="1"/>
    <col min="8" max="8" width="7.125" style="0" customWidth="1"/>
    <col min="9" max="9" width="6.25390625" style="0" customWidth="1"/>
    <col min="10" max="10" width="7.00390625" style="0" customWidth="1"/>
    <col min="11" max="12" width="5.75390625" style="0" customWidth="1"/>
    <col min="13" max="13" width="8.25390625" style="0" customWidth="1"/>
    <col min="14" max="85" width="6.75390625" style="0" hidden="1" customWidth="1"/>
    <col min="86" max="87" width="9.125" style="0" hidden="1" customWidth="1"/>
    <col min="88" max="89" width="0" style="0" hidden="1" customWidth="1"/>
  </cols>
  <sheetData>
    <row r="1" spans="1:87" s="1" customFormat="1" ht="30.75" customHeight="1" thickBot="1">
      <c r="A1" s="110" t="s">
        <v>1</v>
      </c>
      <c r="B1" s="89" t="s">
        <v>2</v>
      </c>
      <c r="C1" s="88" t="s">
        <v>3</v>
      </c>
      <c r="D1" s="119" t="s">
        <v>4</v>
      </c>
      <c r="E1" s="88" t="s">
        <v>5</v>
      </c>
      <c r="F1" s="88"/>
      <c r="G1" s="88"/>
      <c r="H1" s="89" t="s">
        <v>8</v>
      </c>
      <c r="I1" s="89"/>
      <c r="J1" s="88" t="s">
        <v>7</v>
      </c>
      <c r="K1" s="88"/>
      <c r="L1" s="88"/>
      <c r="M1" s="111" t="s">
        <v>43</v>
      </c>
      <c r="N1" s="78" t="s">
        <v>44</v>
      </c>
      <c r="O1" s="78" t="s">
        <v>45</v>
      </c>
      <c r="P1" s="78" t="s">
        <v>46</v>
      </c>
      <c r="Q1" s="78" t="s">
        <v>47</v>
      </c>
      <c r="R1" s="78" t="s">
        <v>48</v>
      </c>
      <c r="S1" s="78" t="s">
        <v>49</v>
      </c>
      <c r="T1" s="78" t="s">
        <v>50</v>
      </c>
      <c r="U1" s="78" t="s">
        <v>51</v>
      </c>
      <c r="V1" s="78" t="s">
        <v>52</v>
      </c>
      <c r="W1" s="78" t="s">
        <v>53</v>
      </c>
      <c r="X1" s="78" t="s">
        <v>54</v>
      </c>
      <c r="Y1" s="78" t="s">
        <v>55</v>
      </c>
      <c r="Z1" s="78" t="s">
        <v>56</v>
      </c>
      <c r="AA1" s="78" t="s">
        <v>57</v>
      </c>
      <c r="AB1" s="78" t="s">
        <v>58</v>
      </c>
      <c r="AC1" s="78" t="s">
        <v>59</v>
      </c>
      <c r="AD1" s="78" t="s">
        <v>60</v>
      </c>
      <c r="AE1" s="78" t="s">
        <v>61</v>
      </c>
      <c r="AF1" s="78" t="s">
        <v>62</v>
      </c>
      <c r="AG1" s="78" t="s">
        <v>63</v>
      </c>
      <c r="AH1" s="78" t="s">
        <v>64</v>
      </c>
      <c r="AI1" s="78" t="s">
        <v>65</v>
      </c>
      <c r="AJ1" s="78" t="s">
        <v>66</v>
      </c>
      <c r="AK1" s="78" t="s">
        <v>67</v>
      </c>
      <c r="AL1" s="78" t="s">
        <v>68</v>
      </c>
      <c r="AM1" s="78" t="s">
        <v>69</v>
      </c>
      <c r="AN1" s="78" t="s">
        <v>70</v>
      </c>
      <c r="AO1" s="78" t="s">
        <v>71</v>
      </c>
      <c r="AP1" s="78" t="s">
        <v>72</v>
      </c>
      <c r="AQ1" s="78" t="s">
        <v>73</v>
      </c>
      <c r="AR1" s="78" t="s">
        <v>74</v>
      </c>
      <c r="AS1" s="78" t="s">
        <v>75</v>
      </c>
      <c r="AT1" s="78" t="s">
        <v>76</v>
      </c>
      <c r="AU1" s="78" t="s">
        <v>77</v>
      </c>
      <c r="AV1" s="78" t="s">
        <v>78</v>
      </c>
      <c r="AW1" s="78" t="s">
        <v>79</v>
      </c>
      <c r="AX1" s="78" t="s">
        <v>80</v>
      </c>
      <c r="AY1" s="78" t="s">
        <v>81</v>
      </c>
      <c r="AZ1" s="78" t="s">
        <v>82</v>
      </c>
      <c r="BA1" s="78" t="s">
        <v>83</v>
      </c>
      <c r="BB1" s="78" t="s">
        <v>84</v>
      </c>
      <c r="BC1" s="78" t="s">
        <v>85</v>
      </c>
      <c r="BD1" s="78" t="s">
        <v>86</v>
      </c>
      <c r="BE1" s="78" t="s">
        <v>87</v>
      </c>
      <c r="BF1" s="78" t="s">
        <v>88</v>
      </c>
      <c r="BG1" s="78" t="s">
        <v>89</v>
      </c>
      <c r="BH1" s="78" t="s">
        <v>90</v>
      </c>
      <c r="BI1" s="78" t="s">
        <v>91</v>
      </c>
      <c r="BJ1" s="78" t="s">
        <v>92</v>
      </c>
      <c r="BK1" s="78" t="s">
        <v>93</v>
      </c>
      <c r="BL1" s="78" t="s">
        <v>94</v>
      </c>
      <c r="BM1" s="78" t="s">
        <v>95</v>
      </c>
      <c r="BN1" s="78" t="s">
        <v>96</v>
      </c>
      <c r="BO1" s="78" t="s">
        <v>97</v>
      </c>
      <c r="BP1" s="78" t="s">
        <v>98</v>
      </c>
      <c r="BQ1" s="78" t="s">
        <v>99</v>
      </c>
      <c r="BR1" s="78" t="s">
        <v>100</v>
      </c>
      <c r="BS1" s="78" t="s">
        <v>101</v>
      </c>
      <c r="BT1" s="78" t="s">
        <v>102</v>
      </c>
      <c r="BU1" s="78" t="s">
        <v>103</v>
      </c>
      <c r="BV1" s="78" t="s">
        <v>104</v>
      </c>
      <c r="BW1" s="78" t="s">
        <v>36</v>
      </c>
      <c r="BX1" s="78" t="s">
        <v>37</v>
      </c>
      <c r="BY1" s="78" t="s">
        <v>105</v>
      </c>
      <c r="BZ1" s="78" t="s">
        <v>106</v>
      </c>
      <c r="CA1" s="78" t="s">
        <v>107</v>
      </c>
      <c r="CB1" s="78" t="s">
        <v>108</v>
      </c>
      <c r="CC1" s="78" t="s">
        <v>109</v>
      </c>
      <c r="CD1" s="78" t="s">
        <v>110</v>
      </c>
      <c r="CE1" s="78" t="s">
        <v>111</v>
      </c>
      <c r="CF1" s="78" t="s">
        <v>112</v>
      </c>
      <c r="CG1" s="78" t="s">
        <v>113</v>
      </c>
      <c r="CH1" s="106"/>
      <c r="CI1" s="106"/>
    </row>
    <row r="2" spans="1:87" s="1" customFormat="1" ht="24.75" customHeight="1" thickBot="1">
      <c r="A2" s="110"/>
      <c r="B2" s="89"/>
      <c r="C2" s="88"/>
      <c r="D2" s="119"/>
      <c r="E2" s="9" t="s">
        <v>9</v>
      </c>
      <c r="F2" s="9" t="s">
        <v>10</v>
      </c>
      <c r="G2" s="18" t="s">
        <v>11</v>
      </c>
      <c r="H2" s="10" t="s">
        <v>15</v>
      </c>
      <c r="I2" s="10" t="s">
        <v>16</v>
      </c>
      <c r="J2" s="10" t="s">
        <v>12</v>
      </c>
      <c r="K2" s="10" t="s">
        <v>13</v>
      </c>
      <c r="L2" s="10" t="s">
        <v>14</v>
      </c>
      <c r="M2" s="112"/>
      <c r="N2" s="78" t="s">
        <v>44</v>
      </c>
      <c r="O2" s="78" t="s">
        <v>45</v>
      </c>
      <c r="P2" s="78" t="s">
        <v>46</v>
      </c>
      <c r="Q2" s="78" t="s">
        <v>47</v>
      </c>
      <c r="R2" s="78" t="s">
        <v>48</v>
      </c>
      <c r="S2" s="78" t="s">
        <v>49</v>
      </c>
      <c r="T2" s="78" t="s">
        <v>50</v>
      </c>
      <c r="U2" s="78" t="s">
        <v>51</v>
      </c>
      <c r="V2" s="78" t="s">
        <v>52</v>
      </c>
      <c r="W2" s="78" t="s">
        <v>53</v>
      </c>
      <c r="X2" s="78" t="s">
        <v>54</v>
      </c>
      <c r="Y2" s="78" t="s">
        <v>55</v>
      </c>
      <c r="Z2" s="78" t="s">
        <v>56</v>
      </c>
      <c r="AA2" s="78" t="s">
        <v>57</v>
      </c>
      <c r="AB2" s="78" t="s">
        <v>58</v>
      </c>
      <c r="AC2" s="78" t="s">
        <v>59</v>
      </c>
      <c r="AD2" s="78" t="s">
        <v>60</v>
      </c>
      <c r="AE2" s="78" t="s">
        <v>61</v>
      </c>
      <c r="AF2" s="78" t="s">
        <v>62</v>
      </c>
      <c r="AG2" s="78" t="s">
        <v>63</v>
      </c>
      <c r="AH2" s="78" t="s">
        <v>64</v>
      </c>
      <c r="AI2" s="78" t="s">
        <v>65</v>
      </c>
      <c r="AJ2" s="78" t="s">
        <v>66</v>
      </c>
      <c r="AK2" s="78" t="s">
        <v>67</v>
      </c>
      <c r="AL2" s="78" t="s">
        <v>68</v>
      </c>
      <c r="AM2" s="78" t="s">
        <v>69</v>
      </c>
      <c r="AN2" s="78" t="s">
        <v>70</v>
      </c>
      <c r="AO2" s="78" t="s">
        <v>71</v>
      </c>
      <c r="AP2" s="78" t="s">
        <v>72</v>
      </c>
      <c r="AQ2" s="78" t="s">
        <v>73</v>
      </c>
      <c r="AR2" s="78" t="s">
        <v>74</v>
      </c>
      <c r="AS2" s="78" t="s">
        <v>75</v>
      </c>
      <c r="AT2" s="78" t="s">
        <v>76</v>
      </c>
      <c r="AU2" s="78" t="s">
        <v>77</v>
      </c>
      <c r="AV2" s="78" t="s">
        <v>78</v>
      </c>
      <c r="AW2" s="78" t="s">
        <v>79</v>
      </c>
      <c r="AX2" s="78" t="s">
        <v>80</v>
      </c>
      <c r="AY2" s="78" t="s">
        <v>81</v>
      </c>
      <c r="AZ2" s="78" t="s">
        <v>82</v>
      </c>
      <c r="BA2" s="78" t="s">
        <v>83</v>
      </c>
      <c r="BB2" s="78" t="s">
        <v>84</v>
      </c>
      <c r="BC2" s="78" t="s">
        <v>85</v>
      </c>
      <c r="BD2" s="78" t="s">
        <v>86</v>
      </c>
      <c r="BE2" s="78" t="s">
        <v>87</v>
      </c>
      <c r="BF2" s="78" t="s">
        <v>88</v>
      </c>
      <c r="BG2" s="78" t="s">
        <v>89</v>
      </c>
      <c r="BH2" s="78" t="s">
        <v>90</v>
      </c>
      <c r="BI2" s="78" t="s">
        <v>91</v>
      </c>
      <c r="BJ2" s="78" t="s">
        <v>92</v>
      </c>
      <c r="BK2" s="78" t="s">
        <v>93</v>
      </c>
      <c r="BL2" s="78" t="s">
        <v>94</v>
      </c>
      <c r="BM2" s="78" t="s">
        <v>95</v>
      </c>
      <c r="BN2" s="78" t="s">
        <v>96</v>
      </c>
      <c r="BO2" s="78" t="s">
        <v>97</v>
      </c>
      <c r="BP2" s="78" t="s">
        <v>98</v>
      </c>
      <c r="BQ2" s="78" t="s">
        <v>99</v>
      </c>
      <c r="BR2" s="78" t="s">
        <v>100</v>
      </c>
      <c r="BS2" s="78" t="s">
        <v>101</v>
      </c>
      <c r="BT2" s="78" t="s">
        <v>102</v>
      </c>
      <c r="BU2" s="78" t="s">
        <v>103</v>
      </c>
      <c r="BV2" s="78" t="s">
        <v>104</v>
      </c>
      <c r="BW2" s="78" t="s">
        <v>36</v>
      </c>
      <c r="BX2" s="78" t="s">
        <v>37</v>
      </c>
      <c r="BY2" s="78" t="s">
        <v>105</v>
      </c>
      <c r="BZ2" s="78" t="s">
        <v>106</v>
      </c>
      <c r="CA2" s="78" t="s">
        <v>107</v>
      </c>
      <c r="CB2" s="78" t="s">
        <v>108</v>
      </c>
      <c r="CC2" s="78" t="s">
        <v>109</v>
      </c>
      <c r="CD2" s="78" t="s">
        <v>110</v>
      </c>
      <c r="CE2" s="78" t="s">
        <v>111</v>
      </c>
      <c r="CF2" s="78" t="s">
        <v>112</v>
      </c>
      <c r="CG2" s="78" t="s">
        <v>113</v>
      </c>
      <c r="CH2" s="106"/>
      <c r="CI2" s="106"/>
    </row>
    <row r="3" spans="1:87" ht="16.5" customHeight="1" thickBot="1">
      <c r="A3" s="107" t="s">
        <v>32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  <c r="N3" s="78" t="s">
        <v>44</v>
      </c>
      <c r="O3" s="78" t="s">
        <v>45</v>
      </c>
      <c r="P3" s="78" t="s">
        <v>46</v>
      </c>
      <c r="Q3" s="78" t="s">
        <v>47</v>
      </c>
      <c r="R3" s="78" t="s">
        <v>48</v>
      </c>
      <c r="S3" s="78" t="s">
        <v>49</v>
      </c>
      <c r="T3" s="78" t="s">
        <v>50</v>
      </c>
      <c r="U3" s="78" t="s">
        <v>51</v>
      </c>
      <c r="V3" s="78" t="s">
        <v>52</v>
      </c>
      <c r="W3" s="78" t="s">
        <v>53</v>
      </c>
      <c r="X3" s="78" t="s">
        <v>54</v>
      </c>
      <c r="Y3" s="78" t="s">
        <v>55</v>
      </c>
      <c r="Z3" s="78" t="s">
        <v>56</v>
      </c>
      <c r="AA3" s="78" t="s">
        <v>57</v>
      </c>
      <c r="AB3" s="78" t="s">
        <v>58</v>
      </c>
      <c r="AC3" s="78" t="s">
        <v>59</v>
      </c>
      <c r="AD3" s="78" t="s">
        <v>60</v>
      </c>
      <c r="AE3" s="78" t="s">
        <v>61</v>
      </c>
      <c r="AF3" s="78" t="s">
        <v>62</v>
      </c>
      <c r="AG3" s="78" t="s">
        <v>63</v>
      </c>
      <c r="AH3" s="78" t="s">
        <v>64</v>
      </c>
      <c r="AI3" s="78" t="s">
        <v>65</v>
      </c>
      <c r="AJ3" s="78" t="s">
        <v>66</v>
      </c>
      <c r="AK3" s="78" t="s">
        <v>67</v>
      </c>
      <c r="AL3" s="78" t="s">
        <v>68</v>
      </c>
      <c r="AM3" s="78" t="s">
        <v>69</v>
      </c>
      <c r="AN3" s="78" t="s">
        <v>70</v>
      </c>
      <c r="AO3" s="78" t="s">
        <v>71</v>
      </c>
      <c r="AP3" s="78" t="s">
        <v>72</v>
      </c>
      <c r="AQ3" s="78" t="s">
        <v>73</v>
      </c>
      <c r="AR3" s="78" t="s">
        <v>74</v>
      </c>
      <c r="AS3" s="78" t="s">
        <v>75</v>
      </c>
      <c r="AT3" s="78" t="s">
        <v>76</v>
      </c>
      <c r="AU3" s="78" t="s">
        <v>77</v>
      </c>
      <c r="AV3" s="78" t="s">
        <v>78</v>
      </c>
      <c r="AW3" s="78" t="s">
        <v>79</v>
      </c>
      <c r="AX3" s="78" t="s">
        <v>80</v>
      </c>
      <c r="AY3" s="78" t="s">
        <v>81</v>
      </c>
      <c r="AZ3" s="78" t="s">
        <v>82</v>
      </c>
      <c r="BA3" s="78" t="s">
        <v>83</v>
      </c>
      <c r="BB3" s="78" t="s">
        <v>84</v>
      </c>
      <c r="BC3" s="78" t="s">
        <v>85</v>
      </c>
      <c r="BD3" s="78" t="s">
        <v>86</v>
      </c>
      <c r="BE3" s="78" t="s">
        <v>87</v>
      </c>
      <c r="BF3" s="78" t="s">
        <v>88</v>
      </c>
      <c r="BG3" s="78" t="s">
        <v>89</v>
      </c>
      <c r="BH3" s="78" t="s">
        <v>90</v>
      </c>
      <c r="BI3" s="78" t="s">
        <v>91</v>
      </c>
      <c r="BJ3" s="78" t="s">
        <v>92</v>
      </c>
      <c r="BK3" s="78" t="s">
        <v>93</v>
      </c>
      <c r="BL3" s="78" t="s">
        <v>94</v>
      </c>
      <c r="BM3" s="78" t="s">
        <v>95</v>
      </c>
      <c r="BN3" s="78" t="s">
        <v>96</v>
      </c>
      <c r="BO3" s="78" t="s">
        <v>97</v>
      </c>
      <c r="BP3" s="78" t="s">
        <v>98</v>
      </c>
      <c r="BQ3" s="78" t="s">
        <v>99</v>
      </c>
      <c r="BR3" s="78" t="s">
        <v>100</v>
      </c>
      <c r="BS3" s="78" t="s">
        <v>101</v>
      </c>
      <c r="BT3" s="78" t="s">
        <v>102</v>
      </c>
      <c r="BU3" s="78" t="s">
        <v>103</v>
      </c>
      <c r="BV3" s="78" t="s">
        <v>104</v>
      </c>
      <c r="BW3" s="78" t="s">
        <v>36</v>
      </c>
      <c r="BX3" s="78" t="s">
        <v>37</v>
      </c>
      <c r="BY3" s="78" t="s">
        <v>105</v>
      </c>
      <c r="BZ3" s="78" t="s">
        <v>106</v>
      </c>
      <c r="CA3" s="78" t="s">
        <v>107</v>
      </c>
      <c r="CB3" s="78" t="s">
        <v>108</v>
      </c>
      <c r="CC3" s="78" t="s">
        <v>109</v>
      </c>
      <c r="CD3" s="78" t="s">
        <v>110</v>
      </c>
      <c r="CE3" s="78" t="s">
        <v>111</v>
      </c>
      <c r="CF3" s="78" t="s">
        <v>112</v>
      </c>
      <c r="CG3" s="78" t="s">
        <v>113</v>
      </c>
      <c r="CH3" s="106"/>
      <c r="CI3" s="106"/>
    </row>
    <row r="4" spans="1:85" ht="14.25" customHeight="1">
      <c r="A4" s="14" t="s">
        <v>163</v>
      </c>
      <c r="B4" s="93" t="s">
        <v>17</v>
      </c>
      <c r="C4" s="7" t="s">
        <v>162</v>
      </c>
      <c r="D4" s="4">
        <v>180</v>
      </c>
      <c r="E4" s="39">
        <v>5.4</v>
      </c>
      <c r="F4" s="39">
        <v>4.77</v>
      </c>
      <c r="G4" s="39">
        <v>27.6</v>
      </c>
      <c r="H4" s="39">
        <v>105.1</v>
      </c>
      <c r="I4" s="39">
        <v>0.66</v>
      </c>
      <c r="J4" s="39">
        <v>0.1</v>
      </c>
      <c r="K4" s="39">
        <v>0.12</v>
      </c>
      <c r="L4" s="39">
        <v>0.38</v>
      </c>
      <c r="M4" s="39">
        <v>176</v>
      </c>
      <c r="N4" s="54">
        <v>44.470588235294116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4.117647058823529</v>
      </c>
      <c r="V4">
        <v>1.6470588235294117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14.823529411764707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7.411764705882353</v>
      </c>
      <c r="BX4">
        <v>0</v>
      </c>
      <c r="BY4">
        <v>0</v>
      </c>
      <c r="BZ4">
        <v>0</v>
      </c>
      <c r="CA4">
        <v>0</v>
      </c>
      <c r="CB4">
        <v>0</v>
      </c>
      <c r="CC4">
        <v>0.8235294117647058</v>
      </c>
      <c r="CD4">
        <v>0</v>
      </c>
      <c r="CE4">
        <v>0</v>
      </c>
      <c r="CF4">
        <v>0</v>
      </c>
      <c r="CG4">
        <v>0</v>
      </c>
    </row>
    <row r="5" spans="1:77" ht="12.75">
      <c r="A5" s="15" t="s">
        <v>142</v>
      </c>
      <c r="B5" s="94"/>
      <c r="C5" s="8" t="s">
        <v>35</v>
      </c>
      <c r="D5" s="3">
        <v>150</v>
      </c>
      <c r="E5" s="40">
        <v>2.93</v>
      </c>
      <c r="F5" s="40">
        <v>2.63</v>
      </c>
      <c r="G5" s="40">
        <v>17.2</v>
      </c>
      <c r="H5" s="40">
        <v>83.8</v>
      </c>
      <c r="I5" s="40">
        <v>0.8</v>
      </c>
      <c r="J5" s="40">
        <v>0.02</v>
      </c>
      <c r="K5" s="40">
        <v>0.1</v>
      </c>
      <c r="L5" s="40">
        <v>0.4</v>
      </c>
      <c r="M5" s="40">
        <v>101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90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9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1.8</v>
      </c>
    </row>
    <row r="6" spans="1:86" ht="13.5" thickBot="1">
      <c r="A6" s="16" t="s">
        <v>135</v>
      </c>
      <c r="B6" s="95"/>
      <c r="C6" s="8" t="s">
        <v>151</v>
      </c>
      <c r="D6" s="3">
        <v>30</v>
      </c>
      <c r="E6" s="41">
        <v>3.333333333333333</v>
      </c>
      <c r="F6" s="41">
        <v>4.4</v>
      </c>
      <c r="G6" s="41">
        <v>9.4</v>
      </c>
      <c r="H6" s="41">
        <v>67.46666666666667</v>
      </c>
      <c r="I6" s="41">
        <v>0.05333333333333334</v>
      </c>
      <c r="J6" s="41">
        <v>0</v>
      </c>
      <c r="K6" s="41">
        <v>0.02666666666666667</v>
      </c>
      <c r="L6" s="41">
        <v>0.04666666666666667</v>
      </c>
      <c r="M6" s="50">
        <v>91.33333333333333</v>
      </c>
      <c r="N6" s="22"/>
      <c r="O6" s="22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>
        <v>10</v>
      </c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>
        <v>30</v>
      </c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</row>
    <row r="7" spans="1:13" ht="13.5" thickBot="1">
      <c r="A7" s="89" t="s">
        <v>22</v>
      </c>
      <c r="B7" s="89"/>
      <c r="C7" s="89"/>
      <c r="D7" s="89"/>
      <c r="E7" s="13">
        <f aca="true" t="shared" si="0" ref="E7:M7">SUM(E4:E6)</f>
        <v>11.663333333333334</v>
      </c>
      <c r="F7" s="13">
        <f t="shared" si="0"/>
        <v>11.8</v>
      </c>
      <c r="G7" s="13">
        <f t="shared" si="0"/>
        <v>54.199999999999996</v>
      </c>
      <c r="H7" s="13">
        <f t="shared" si="0"/>
        <v>256.3666666666667</v>
      </c>
      <c r="I7" s="13">
        <f t="shared" si="0"/>
        <v>1.5133333333333332</v>
      </c>
      <c r="J7" s="13">
        <f t="shared" si="0"/>
        <v>0.12000000000000001</v>
      </c>
      <c r="K7" s="13">
        <f t="shared" si="0"/>
        <v>0.24666666666666667</v>
      </c>
      <c r="L7" s="13">
        <f t="shared" si="0"/>
        <v>0.8266666666666667</v>
      </c>
      <c r="M7" s="13">
        <f t="shared" si="0"/>
        <v>368.3333333333333</v>
      </c>
    </row>
    <row r="8" spans="1:13" ht="15" customHeight="1" thickBot="1">
      <c r="A8" s="117" t="s">
        <v>18</v>
      </c>
      <c r="B8" s="118"/>
      <c r="C8" s="12" t="s">
        <v>152</v>
      </c>
      <c r="D8" s="11">
        <v>100</v>
      </c>
      <c r="E8" s="42">
        <v>0.4</v>
      </c>
      <c r="F8" s="42">
        <v>0.4</v>
      </c>
      <c r="G8" s="42">
        <v>9.8</v>
      </c>
      <c r="H8" s="42">
        <v>16</v>
      </c>
      <c r="I8" s="48">
        <v>2.2</v>
      </c>
      <c r="J8" s="42">
        <v>0.03</v>
      </c>
      <c r="K8" s="42">
        <v>0</v>
      </c>
      <c r="L8" s="42">
        <v>10</v>
      </c>
      <c r="M8" s="43">
        <v>42.7</v>
      </c>
    </row>
    <row r="9" spans="1:87" s="1" customFormat="1" ht="15" customHeight="1">
      <c r="A9" s="14" t="s">
        <v>179</v>
      </c>
      <c r="B9" s="93" t="s">
        <v>19</v>
      </c>
      <c r="C9" s="7" t="s">
        <v>180</v>
      </c>
      <c r="D9" s="4">
        <v>200</v>
      </c>
      <c r="E9" s="39">
        <v>1.8</v>
      </c>
      <c r="F9" s="39">
        <v>4.3</v>
      </c>
      <c r="G9" s="39">
        <v>8.6</v>
      </c>
      <c r="H9" s="39">
        <v>89.92</v>
      </c>
      <c r="I9" s="39">
        <v>1.48</v>
      </c>
      <c r="J9" s="39">
        <v>0.07</v>
      </c>
      <c r="K9" s="39">
        <v>0.08</v>
      </c>
      <c r="L9" s="39">
        <v>19.5</v>
      </c>
      <c r="M9" s="49">
        <v>81</v>
      </c>
      <c r="N9" s="22">
        <v>0</v>
      </c>
      <c r="O9" s="22">
        <v>60.375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1.75</v>
      </c>
      <c r="W9" s="20">
        <v>18.375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7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12.25</v>
      </c>
      <c r="BX9" s="20">
        <v>0</v>
      </c>
      <c r="BY9" s="20">
        <v>0</v>
      </c>
      <c r="BZ9" s="20">
        <v>0</v>
      </c>
      <c r="CA9" s="20">
        <v>0</v>
      </c>
      <c r="CB9" s="20">
        <v>0</v>
      </c>
      <c r="CC9" s="20">
        <v>0.4375</v>
      </c>
      <c r="CD9" s="20"/>
      <c r="CE9" s="20"/>
      <c r="CF9" s="20"/>
      <c r="CG9" s="20"/>
      <c r="CH9" s="20"/>
      <c r="CI9" s="20"/>
    </row>
    <row r="10" spans="1:85" ht="12.75">
      <c r="A10" s="15" t="s">
        <v>131</v>
      </c>
      <c r="B10" s="94"/>
      <c r="C10" s="5" t="s">
        <v>119</v>
      </c>
      <c r="D10" s="6">
        <v>60</v>
      </c>
      <c r="E10" s="40">
        <v>8.55</v>
      </c>
      <c r="F10" s="40">
        <v>8.33</v>
      </c>
      <c r="G10" s="40">
        <v>3.9</v>
      </c>
      <c r="H10" s="40">
        <v>6.1</v>
      </c>
      <c r="I10" s="40">
        <v>1.1</v>
      </c>
      <c r="J10" s="40">
        <v>0.02</v>
      </c>
      <c r="K10" s="40">
        <v>0.06</v>
      </c>
      <c r="L10" s="40">
        <v>0</v>
      </c>
      <c r="M10" s="40">
        <v>125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4</v>
      </c>
      <c r="W10">
        <v>0</v>
      </c>
      <c r="X10">
        <v>0</v>
      </c>
      <c r="Y10">
        <v>0</v>
      </c>
      <c r="Z10">
        <v>0</v>
      </c>
      <c r="AA10">
        <v>0</v>
      </c>
      <c r="AB10">
        <v>5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60</v>
      </c>
      <c r="BM10">
        <v>16</v>
      </c>
      <c r="BN10">
        <v>8</v>
      </c>
      <c r="BO10">
        <v>8</v>
      </c>
      <c r="BP10">
        <v>0</v>
      </c>
      <c r="BQ10">
        <v>12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1</v>
      </c>
      <c r="CD10">
        <v>0</v>
      </c>
      <c r="CE10">
        <v>0</v>
      </c>
      <c r="CF10">
        <v>0</v>
      </c>
      <c r="CG10">
        <v>0</v>
      </c>
    </row>
    <row r="11" spans="1:85" s="71" customFormat="1" ht="12.75">
      <c r="A11" s="15" t="s">
        <v>181</v>
      </c>
      <c r="B11" s="94"/>
      <c r="C11" s="5" t="s">
        <v>182</v>
      </c>
      <c r="D11" s="6">
        <v>130</v>
      </c>
      <c r="E11" s="40">
        <v>2.91</v>
      </c>
      <c r="F11" s="40">
        <v>3.38</v>
      </c>
      <c r="G11" s="40">
        <v>16.28</v>
      </c>
      <c r="H11" s="40">
        <v>56.16</v>
      </c>
      <c r="I11" s="40">
        <v>0.88</v>
      </c>
      <c r="J11" s="40">
        <v>0.11</v>
      </c>
      <c r="K11" s="40">
        <v>0.11</v>
      </c>
      <c r="L11" s="40">
        <v>7.68</v>
      </c>
      <c r="M11" s="40">
        <v>110</v>
      </c>
      <c r="N11" s="71">
        <v>48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3</v>
      </c>
      <c r="V11" s="71">
        <v>1.2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3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1">
        <v>132</v>
      </c>
      <c r="BM11" s="71">
        <v>0</v>
      </c>
      <c r="BN11" s="71">
        <v>6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0</v>
      </c>
      <c r="CA11" s="71">
        <v>0</v>
      </c>
      <c r="CB11" s="71">
        <v>0</v>
      </c>
      <c r="CC11" s="71">
        <v>0.6</v>
      </c>
      <c r="CD11" s="71">
        <v>0</v>
      </c>
      <c r="CE11" s="71">
        <v>0</v>
      </c>
      <c r="CF11" s="71">
        <v>0</v>
      </c>
      <c r="CG11" s="71">
        <v>1.8</v>
      </c>
    </row>
    <row r="12" spans="1:58" s="71" customFormat="1" ht="12.75">
      <c r="A12" s="15" t="s">
        <v>183</v>
      </c>
      <c r="B12" s="94"/>
      <c r="C12" s="5" t="s">
        <v>184</v>
      </c>
      <c r="D12" s="6">
        <v>180</v>
      </c>
      <c r="E12" s="40">
        <v>0.27</v>
      </c>
      <c r="F12" s="40">
        <v>0</v>
      </c>
      <c r="G12" s="40">
        <v>16.6</v>
      </c>
      <c r="H12" s="40">
        <v>6.7</v>
      </c>
      <c r="I12" s="40">
        <v>0.16</v>
      </c>
      <c r="J12" s="40">
        <v>0</v>
      </c>
      <c r="K12" s="40">
        <v>0.01</v>
      </c>
      <c r="L12" s="40">
        <v>0.07</v>
      </c>
      <c r="M12" s="40">
        <v>64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13.5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4.5</v>
      </c>
      <c r="BD12" s="71">
        <v>0</v>
      </c>
      <c r="BE12" s="71">
        <v>0</v>
      </c>
      <c r="BF12" s="71">
        <v>3.6</v>
      </c>
    </row>
    <row r="13" spans="1:88" ht="12.75">
      <c r="A13" s="15"/>
      <c r="B13" s="94"/>
      <c r="C13" s="8" t="s">
        <v>36</v>
      </c>
      <c r="D13" s="3">
        <v>10</v>
      </c>
      <c r="E13" s="41">
        <v>0.66</v>
      </c>
      <c r="F13" s="41">
        <v>0.07</v>
      </c>
      <c r="G13" s="41">
        <v>4.67</v>
      </c>
      <c r="H13" s="41">
        <v>1.5</v>
      </c>
      <c r="I13" s="41">
        <v>0.15</v>
      </c>
      <c r="J13" s="41">
        <v>0.01</v>
      </c>
      <c r="K13" s="41">
        <v>0</v>
      </c>
      <c r="L13" s="41">
        <v>0</v>
      </c>
      <c r="M13" s="50">
        <v>22.35</v>
      </c>
      <c r="N13" s="22">
        <v>0</v>
      </c>
      <c r="O13" s="22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30</v>
      </c>
      <c r="BX13" s="20">
        <v>0</v>
      </c>
      <c r="BY13" s="20">
        <v>0</v>
      </c>
      <c r="BZ13" s="20">
        <v>0</v>
      </c>
      <c r="CA13" s="20">
        <v>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/>
      <c r="CI13" s="20"/>
      <c r="CJ13" s="1"/>
    </row>
    <row r="14" spans="1:88" ht="13.5" thickBot="1">
      <c r="A14" s="16"/>
      <c r="B14" s="95"/>
      <c r="C14" s="8" t="s">
        <v>37</v>
      </c>
      <c r="D14" s="3">
        <v>30</v>
      </c>
      <c r="E14" s="44">
        <v>1.98</v>
      </c>
      <c r="F14" s="44">
        <v>0.36</v>
      </c>
      <c r="G14" s="44">
        <v>10.02</v>
      </c>
      <c r="H14" s="44">
        <v>10.5</v>
      </c>
      <c r="I14" s="44">
        <v>1.17</v>
      </c>
      <c r="J14" s="44">
        <v>0.052500000000000005</v>
      </c>
      <c r="K14" s="44">
        <v>0.024</v>
      </c>
      <c r="L14" s="44">
        <v>0</v>
      </c>
      <c r="M14" s="51">
        <v>52.125</v>
      </c>
      <c r="N14" s="22">
        <v>0</v>
      </c>
      <c r="O14" s="22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30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/>
      <c r="CI14" s="20"/>
      <c r="CJ14" s="1"/>
    </row>
    <row r="15" spans="1:13" ht="13.5" thickBot="1">
      <c r="A15" s="89" t="s">
        <v>23</v>
      </c>
      <c r="B15" s="89"/>
      <c r="C15" s="89"/>
      <c r="D15" s="89"/>
      <c r="E15" s="13">
        <f>SUM(E9:E14)</f>
        <v>16.17</v>
      </c>
      <c r="F15" s="13">
        <f aca="true" t="shared" si="1" ref="F15:M15">SUM(F9:F14)</f>
        <v>16.439999999999998</v>
      </c>
      <c r="G15" s="13">
        <f t="shared" si="1"/>
        <v>60.07000000000001</v>
      </c>
      <c r="H15" s="13">
        <f t="shared" si="1"/>
        <v>170.88</v>
      </c>
      <c r="I15" s="13">
        <f t="shared" si="1"/>
        <v>4.9399999999999995</v>
      </c>
      <c r="J15" s="13">
        <f t="shared" si="1"/>
        <v>0.2625</v>
      </c>
      <c r="K15" s="13">
        <f t="shared" si="1"/>
        <v>0.28400000000000003</v>
      </c>
      <c r="L15" s="13">
        <f t="shared" si="1"/>
        <v>27.25</v>
      </c>
      <c r="M15" s="13">
        <f t="shared" si="1"/>
        <v>454.475</v>
      </c>
    </row>
    <row r="16" spans="1:85" ht="12.75">
      <c r="A16" s="15" t="s">
        <v>226</v>
      </c>
      <c r="B16" s="94" t="s">
        <v>20</v>
      </c>
      <c r="C16" s="5" t="s">
        <v>227</v>
      </c>
      <c r="D16" s="6">
        <v>80</v>
      </c>
      <c r="E16" s="40">
        <v>5.1</v>
      </c>
      <c r="F16" s="40">
        <v>3.9</v>
      </c>
      <c r="G16" s="40">
        <v>6.5</v>
      </c>
      <c r="H16" s="40">
        <v>40.19</v>
      </c>
      <c r="I16" s="40">
        <v>1.01</v>
      </c>
      <c r="J16" s="40">
        <v>0.05</v>
      </c>
      <c r="K16" s="40">
        <v>0.16</v>
      </c>
      <c r="L16" s="40">
        <v>0.76</v>
      </c>
      <c r="M16" s="40">
        <v>82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5</v>
      </c>
      <c r="W16">
        <v>13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3</v>
      </c>
      <c r="AF16">
        <v>34.5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7.3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22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0.4</v>
      </c>
      <c r="CD16">
        <v>1.2</v>
      </c>
      <c r="CE16">
        <v>0</v>
      </c>
      <c r="CF16">
        <v>0</v>
      </c>
      <c r="CG16">
        <v>0</v>
      </c>
    </row>
    <row r="17" spans="1:79" ht="12.75">
      <c r="A17" s="15" t="s">
        <v>133</v>
      </c>
      <c r="B17" s="94"/>
      <c r="C17" s="8" t="s">
        <v>40</v>
      </c>
      <c r="D17" s="3">
        <v>150</v>
      </c>
      <c r="E17" s="40">
        <v>0</v>
      </c>
      <c r="F17" s="40">
        <v>0</v>
      </c>
      <c r="G17" s="40">
        <v>6.83</v>
      </c>
      <c r="H17" s="40">
        <v>0.195</v>
      </c>
      <c r="I17" s="40">
        <v>0.02</v>
      </c>
      <c r="J17" s="40">
        <v>0</v>
      </c>
      <c r="K17" s="40">
        <v>0</v>
      </c>
      <c r="L17" s="40">
        <v>0</v>
      </c>
      <c r="M17" s="40">
        <v>26.3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9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0.18</v>
      </c>
    </row>
    <row r="18" spans="1:13" ht="13.5" thickBot="1">
      <c r="A18" s="15"/>
      <c r="B18" s="73"/>
      <c r="C18" s="8"/>
      <c r="D18" s="3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3.5" thickBot="1">
      <c r="A19" s="89" t="s">
        <v>24</v>
      </c>
      <c r="B19" s="89"/>
      <c r="C19" s="89"/>
      <c r="D19" s="89"/>
      <c r="E19" s="13">
        <f aca="true" t="shared" si="2" ref="E19:L19">SUM(E16:E17)</f>
        <v>5.1</v>
      </c>
      <c r="F19" s="13">
        <f t="shared" si="2"/>
        <v>3.9</v>
      </c>
      <c r="G19" s="13">
        <f t="shared" si="2"/>
        <v>13.33</v>
      </c>
      <c r="H19" s="13">
        <f t="shared" si="2"/>
        <v>40.385</v>
      </c>
      <c r="I19" s="13">
        <f t="shared" si="2"/>
        <v>1.03</v>
      </c>
      <c r="J19" s="13">
        <f t="shared" si="2"/>
        <v>0.05</v>
      </c>
      <c r="K19" s="13">
        <f t="shared" si="2"/>
        <v>0.16</v>
      </c>
      <c r="L19" s="13">
        <f t="shared" si="2"/>
        <v>0.76</v>
      </c>
      <c r="M19" s="13">
        <f>SUM(M16:M18)</f>
        <v>108.3</v>
      </c>
    </row>
    <row r="20" spans="1:82" ht="13.5" thickBot="1">
      <c r="A20" s="89" t="s">
        <v>21</v>
      </c>
      <c r="B20" s="89"/>
      <c r="C20" s="89"/>
      <c r="D20" s="89"/>
      <c r="E20" s="13">
        <f aca="true" t="shared" si="3" ref="E20:M20">SUM(E7+E15+E19+E8)</f>
        <v>33.333333333333336</v>
      </c>
      <c r="F20" s="13">
        <f t="shared" si="3"/>
        <v>32.54</v>
      </c>
      <c r="G20" s="13">
        <f t="shared" si="3"/>
        <v>137.4</v>
      </c>
      <c r="H20" s="13">
        <f t="shared" si="3"/>
        <v>483.63166666666666</v>
      </c>
      <c r="I20" s="13">
        <f t="shared" si="3"/>
        <v>9.683333333333334</v>
      </c>
      <c r="J20" s="13">
        <f t="shared" si="3"/>
        <v>0.4625</v>
      </c>
      <c r="K20" s="13">
        <f t="shared" si="3"/>
        <v>0.6906666666666668</v>
      </c>
      <c r="L20" s="13">
        <f t="shared" si="3"/>
        <v>38.83666666666667</v>
      </c>
      <c r="M20" s="13">
        <f t="shared" si="3"/>
        <v>973.8083333333334</v>
      </c>
      <c r="N20" s="22">
        <f>SUM(N4:N19)</f>
        <v>92.47058823529412</v>
      </c>
      <c r="O20" s="22">
        <f>SUM(O4:O19)</f>
        <v>60.375</v>
      </c>
      <c r="P20" s="20"/>
      <c r="Q20" s="77">
        <f>SUM(Q4:R19)</f>
        <v>0</v>
      </c>
      <c r="R20" s="77"/>
      <c r="S20" s="77">
        <f>SUM(S4:T19)</f>
        <v>0</v>
      </c>
      <c r="T20" s="77"/>
      <c r="U20" s="22">
        <f>SUM(U4:U19)</f>
        <v>7.117647058823529</v>
      </c>
      <c r="V20" s="22">
        <f>SUM(V4:V19)</f>
        <v>13.59705882352941</v>
      </c>
      <c r="W20" s="102">
        <f>SUM(W4:AA19)</f>
        <v>121.375</v>
      </c>
      <c r="X20" s="102"/>
      <c r="Y20" s="102"/>
      <c r="Z20" s="102"/>
      <c r="AA20" s="102"/>
      <c r="AB20" s="22">
        <f>SUM(AB4:AB19)</f>
        <v>5</v>
      </c>
      <c r="AC20" s="22">
        <f>SUM(AC4:AC19)</f>
        <v>0</v>
      </c>
      <c r="AD20" s="22">
        <f>SUM(AD4:AD19)</f>
        <v>10</v>
      </c>
      <c r="AE20" s="22">
        <f>SUM(AE4:AE19)</f>
        <v>20.823529411764707</v>
      </c>
      <c r="AF20" s="22">
        <f>SUM(AF4:AF19)</f>
        <v>41.5</v>
      </c>
      <c r="AG20" s="77">
        <f>SUM(AG4:AM19,AP4:AQ19)</f>
        <v>0</v>
      </c>
      <c r="AH20" s="77"/>
      <c r="AI20" s="77"/>
      <c r="AJ20" s="77"/>
      <c r="AK20" s="77"/>
      <c r="AL20" s="77"/>
      <c r="AM20" s="77"/>
      <c r="AN20" s="77">
        <f>SUM(AN4:AO19)</f>
        <v>0</v>
      </c>
      <c r="AO20" s="77"/>
      <c r="AP20" s="77"/>
      <c r="AQ20" s="77"/>
      <c r="AR20" s="22">
        <f>SUM(AR4:AR19)</f>
        <v>38.8</v>
      </c>
      <c r="AS20" s="77">
        <f>SUM(AS4:AY19)</f>
        <v>0</v>
      </c>
      <c r="AT20" s="77"/>
      <c r="AU20" s="77"/>
      <c r="AV20" s="77"/>
      <c r="AW20" s="77"/>
      <c r="AX20" s="77"/>
      <c r="AY20" s="77"/>
      <c r="AZ20" s="20"/>
      <c r="BA20" s="22">
        <f>SUM(BA4:BA19)</f>
        <v>0</v>
      </c>
      <c r="BB20" s="77">
        <f>SUM(BB4:BD19)</f>
        <v>4.5</v>
      </c>
      <c r="BC20" s="77"/>
      <c r="BD20" s="77"/>
      <c r="BE20" s="77">
        <f>SUM(BE4:BI19)</f>
        <v>25.6</v>
      </c>
      <c r="BF20" s="77"/>
      <c r="BG20" s="77"/>
      <c r="BH20" s="77"/>
      <c r="BI20" s="77"/>
      <c r="BJ20" s="20"/>
      <c r="BK20" s="20"/>
      <c r="BL20" s="22">
        <f>SUM(BL4:BL19)</f>
        <v>192</v>
      </c>
      <c r="BM20" s="77">
        <f>SUM(BM4:BT19,BJ4:BK19)</f>
        <v>50</v>
      </c>
      <c r="BN20" s="77"/>
      <c r="BO20" s="77"/>
      <c r="BP20" s="77"/>
      <c r="BQ20" s="77"/>
      <c r="BR20" s="77"/>
      <c r="BS20" s="77"/>
      <c r="BT20" s="77"/>
      <c r="BU20" s="20"/>
      <c r="BV20" s="20"/>
      <c r="BW20" s="22">
        <f aca="true" t="shared" si="4" ref="BW20:CD20">SUM(BW4:BW19)</f>
        <v>79.66176470588235</v>
      </c>
      <c r="BX20" s="22">
        <f t="shared" si="4"/>
        <v>30</v>
      </c>
      <c r="BY20" s="22">
        <f t="shared" si="4"/>
        <v>1.8</v>
      </c>
      <c r="BZ20" s="22">
        <f t="shared" si="4"/>
        <v>0</v>
      </c>
      <c r="CA20" s="22">
        <f t="shared" si="4"/>
        <v>0.18</v>
      </c>
      <c r="CB20" s="22">
        <f t="shared" si="4"/>
        <v>0</v>
      </c>
      <c r="CC20" s="22">
        <f t="shared" si="4"/>
        <v>3.2610294117647056</v>
      </c>
      <c r="CD20" s="22">
        <f t="shared" si="4"/>
        <v>1.2</v>
      </c>
    </row>
    <row r="21" spans="1:85" s="1" customFormat="1" ht="13.5" hidden="1" thickBot="1">
      <c r="A21" s="89" t="s">
        <v>42</v>
      </c>
      <c r="B21" s="89"/>
      <c r="C21" s="89"/>
      <c r="D21" s="89"/>
      <c r="E21" s="52">
        <f>E20/0.42-100</f>
        <v>-20.634920634920633</v>
      </c>
      <c r="F21" s="52">
        <f>F20/0.3525-100</f>
        <v>-7.687943262411338</v>
      </c>
      <c r="G21" s="52">
        <f>G20/1.5225-100</f>
        <v>-9.753694581280783</v>
      </c>
      <c r="H21" s="13">
        <f>H20/8-100</f>
        <v>-39.54604166666667</v>
      </c>
      <c r="I21" s="13">
        <f>I20/0.08-100</f>
        <v>21.04166666666667</v>
      </c>
      <c r="J21" s="13">
        <f>J20/0.008-100</f>
        <v>-42.1875</v>
      </c>
      <c r="K21" s="13">
        <f>K20/0.01-100</f>
        <v>-30.933333333333323</v>
      </c>
      <c r="L21" s="13">
        <f>L20/0.45-100</f>
        <v>-13.696296296296282</v>
      </c>
      <c r="M21" s="52">
        <f>M20/10.5-100</f>
        <v>-7.256349206349199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ht="16.5" thickBot="1">
      <c r="A22" s="107" t="s">
        <v>33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s="71" customFormat="1" ht="14.25" customHeight="1">
      <c r="A23" s="14" t="s">
        <v>195</v>
      </c>
      <c r="B23" s="93" t="s">
        <v>17</v>
      </c>
      <c r="C23" s="7" t="s">
        <v>194</v>
      </c>
      <c r="D23" s="4">
        <v>180</v>
      </c>
      <c r="E23" s="39">
        <v>6.48</v>
      </c>
      <c r="F23" s="39">
        <v>5.94</v>
      </c>
      <c r="G23" s="39">
        <v>26.4</v>
      </c>
      <c r="H23" s="39">
        <v>94.3</v>
      </c>
      <c r="I23" s="39">
        <v>2.45</v>
      </c>
      <c r="J23" s="39">
        <v>0.15</v>
      </c>
      <c r="K23" s="39">
        <v>0.16</v>
      </c>
      <c r="L23" s="39">
        <v>0.38</v>
      </c>
      <c r="M23" s="39">
        <v>185</v>
      </c>
      <c r="N23" s="72">
        <v>44.470588235294116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4.117647058823529</v>
      </c>
      <c r="V23" s="71">
        <v>1.6470588235294117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14.823529411764707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71">
        <v>0</v>
      </c>
      <c r="BK23" s="71">
        <v>0</v>
      </c>
      <c r="BL23" s="71">
        <v>0</v>
      </c>
      <c r="BM23" s="71">
        <v>0</v>
      </c>
      <c r="BN23" s="71">
        <v>0</v>
      </c>
      <c r="BO23" s="71">
        <v>0</v>
      </c>
      <c r="BP23" s="71">
        <v>0</v>
      </c>
      <c r="BQ23" s="71">
        <v>0</v>
      </c>
      <c r="BR23" s="71">
        <v>0</v>
      </c>
      <c r="BS23" s="71">
        <v>0</v>
      </c>
      <c r="BT23" s="71">
        <v>0</v>
      </c>
      <c r="BU23" s="71">
        <v>0</v>
      </c>
      <c r="BV23" s="71">
        <v>0</v>
      </c>
      <c r="BW23" s="71">
        <v>7.411764705882353</v>
      </c>
      <c r="BX23" s="71">
        <v>0</v>
      </c>
      <c r="BY23" s="71">
        <v>0</v>
      </c>
      <c r="BZ23" s="71">
        <v>0</v>
      </c>
      <c r="CA23" s="71">
        <v>0</v>
      </c>
      <c r="CB23" s="71">
        <v>0</v>
      </c>
      <c r="CC23" s="71">
        <v>0.8235294117647058</v>
      </c>
      <c r="CD23" s="71">
        <v>0</v>
      </c>
      <c r="CE23" s="71">
        <v>0</v>
      </c>
      <c r="CF23" s="71">
        <v>0</v>
      </c>
      <c r="CG23" s="71">
        <v>0</v>
      </c>
    </row>
    <row r="24" spans="1:77" ht="13.5" customHeight="1">
      <c r="A24" s="15" t="s">
        <v>134</v>
      </c>
      <c r="B24" s="94"/>
      <c r="C24" s="5" t="s">
        <v>39</v>
      </c>
      <c r="D24" s="6">
        <v>150</v>
      </c>
      <c r="E24" s="40">
        <v>2.25</v>
      </c>
      <c r="F24" s="40">
        <v>2.2</v>
      </c>
      <c r="G24" s="40">
        <v>10.1</v>
      </c>
      <c r="H24" s="40">
        <v>79.4</v>
      </c>
      <c r="I24" s="40">
        <v>0.08</v>
      </c>
      <c r="J24" s="40">
        <v>0.02</v>
      </c>
      <c r="K24" s="40">
        <v>0.1</v>
      </c>
      <c r="L24" s="40">
        <v>0.4</v>
      </c>
      <c r="M24" s="40">
        <v>67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90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9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1.8</v>
      </c>
    </row>
    <row r="25" spans="1:85" ht="13.5" thickBot="1">
      <c r="A25" s="16" t="s">
        <v>130</v>
      </c>
      <c r="B25" s="95"/>
      <c r="C25" s="8" t="s">
        <v>156</v>
      </c>
      <c r="D25" s="3">
        <v>30</v>
      </c>
      <c r="E25" s="3">
        <v>1.9500000000000002</v>
      </c>
      <c r="F25" s="3">
        <v>3.8499999999999996</v>
      </c>
      <c r="G25" s="3">
        <v>11.8</v>
      </c>
      <c r="H25" s="3">
        <v>1.2</v>
      </c>
      <c r="I25" s="3">
        <v>0.01</v>
      </c>
      <c r="J25" s="3">
        <v>0</v>
      </c>
      <c r="K25" s="3">
        <v>0.1</v>
      </c>
      <c r="L25" s="3">
        <v>0</v>
      </c>
      <c r="M25" s="47">
        <v>90.5</v>
      </c>
      <c r="N25" s="22">
        <v>0</v>
      </c>
      <c r="O25" s="22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5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25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</row>
    <row r="26" spans="1:13" ht="13.5" thickBot="1">
      <c r="A26" s="89" t="s">
        <v>22</v>
      </c>
      <c r="B26" s="89"/>
      <c r="C26" s="89"/>
      <c r="D26" s="89"/>
      <c r="E26" s="13">
        <f aca="true" t="shared" si="5" ref="E26:M26">SUM(E23:E25)</f>
        <v>10.68</v>
      </c>
      <c r="F26" s="13">
        <f t="shared" si="5"/>
        <v>11.99</v>
      </c>
      <c r="G26" s="13">
        <f t="shared" si="5"/>
        <v>48.3</v>
      </c>
      <c r="H26" s="13">
        <f t="shared" si="5"/>
        <v>174.89999999999998</v>
      </c>
      <c r="I26" s="13">
        <f t="shared" si="5"/>
        <v>2.54</v>
      </c>
      <c r="J26" s="13">
        <f t="shared" si="5"/>
        <v>0.16999999999999998</v>
      </c>
      <c r="K26" s="13">
        <f t="shared" si="5"/>
        <v>0.36</v>
      </c>
      <c r="L26" s="13">
        <f t="shared" si="5"/>
        <v>0.78</v>
      </c>
      <c r="M26" s="13">
        <f t="shared" si="5"/>
        <v>342.5</v>
      </c>
    </row>
    <row r="27" spans="1:13" ht="12.75" customHeight="1" thickBot="1">
      <c r="A27" s="113" t="s">
        <v>18</v>
      </c>
      <c r="B27" s="114"/>
      <c r="C27" s="12" t="s">
        <v>152</v>
      </c>
      <c r="D27" s="11">
        <v>100</v>
      </c>
      <c r="E27" s="42">
        <v>0.4</v>
      </c>
      <c r="F27" s="42">
        <v>0.4</v>
      </c>
      <c r="G27" s="42">
        <v>9.8</v>
      </c>
      <c r="H27" s="42">
        <v>16</v>
      </c>
      <c r="I27" s="48">
        <v>2.2</v>
      </c>
      <c r="J27" s="42">
        <v>0.03</v>
      </c>
      <c r="K27" s="42">
        <v>0</v>
      </c>
      <c r="L27" s="42">
        <v>10</v>
      </c>
      <c r="M27" s="43">
        <v>42.7</v>
      </c>
    </row>
    <row r="28" spans="1:85" ht="12.75" hidden="1">
      <c r="A28" s="15"/>
      <c r="B28" s="94" t="s">
        <v>19</v>
      </c>
      <c r="C28" s="5"/>
      <c r="D28" s="4"/>
      <c r="E28" s="40"/>
      <c r="F28" s="40"/>
      <c r="G28" s="40"/>
      <c r="H28" s="40"/>
      <c r="I28" s="40"/>
      <c r="J28" s="40"/>
      <c r="K28" s="40"/>
      <c r="L28" s="40"/>
      <c r="M28" s="40"/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2.5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2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4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22.5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</row>
    <row r="29" spans="1:85" ht="12.75">
      <c r="A29" s="15" t="s">
        <v>160</v>
      </c>
      <c r="B29" s="94"/>
      <c r="C29" s="5" t="s">
        <v>185</v>
      </c>
      <c r="D29" s="6">
        <v>200</v>
      </c>
      <c r="E29" s="40">
        <v>1.9</v>
      </c>
      <c r="F29" s="40">
        <v>2.8</v>
      </c>
      <c r="G29" s="40">
        <v>11.1</v>
      </c>
      <c r="H29" s="40">
        <v>10.3</v>
      </c>
      <c r="I29" s="40">
        <v>0.34</v>
      </c>
      <c r="J29" s="40">
        <v>0.03</v>
      </c>
      <c r="K29" s="40">
        <v>0.01</v>
      </c>
      <c r="L29" s="40">
        <v>0.38</v>
      </c>
      <c r="M29" s="40">
        <v>78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4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16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5</v>
      </c>
      <c r="BO29">
        <v>9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1</v>
      </c>
      <c r="CD29">
        <v>0</v>
      </c>
      <c r="CE29">
        <v>0</v>
      </c>
      <c r="CF29">
        <v>0</v>
      </c>
      <c r="CG29">
        <v>0</v>
      </c>
    </row>
    <row r="30" spans="1:85" ht="12.75">
      <c r="A30" s="15"/>
      <c r="B30" s="94"/>
      <c r="C30" s="5"/>
      <c r="D30" s="6"/>
      <c r="E30" s="40"/>
      <c r="F30" s="40"/>
      <c r="G30" s="40"/>
      <c r="H30" s="40"/>
      <c r="I30" s="40"/>
      <c r="J30" s="40"/>
      <c r="K30" s="40"/>
      <c r="L30" s="40"/>
      <c r="M30" s="40"/>
      <c r="N30">
        <v>40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2.5</v>
      </c>
      <c r="V30">
        <v>0</v>
      </c>
      <c r="W30">
        <v>25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2.5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2.5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0.3125</v>
      </c>
      <c r="CD30">
        <v>0</v>
      </c>
      <c r="CE30">
        <v>0</v>
      </c>
      <c r="CF30">
        <v>0</v>
      </c>
      <c r="CG30">
        <v>0</v>
      </c>
    </row>
    <row r="31" spans="1:81" s="71" customFormat="1" ht="12.75">
      <c r="A31" s="15" t="s">
        <v>165</v>
      </c>
      <c r="B31" s="94"/>
      <c r="C31" s="5" t="s">
        <v>164</v>
      </c>
      <c r="D31" s="6">
        <v>130</v>
      </c>
      <c r="E31" s="40">
        <v>12.42</v>
      </c>
      <c r="F31" s="40">
        <v>11.34</v>
      </c>
      <c r="G31" s="40">
        <v>21.42</v>
      </c>
      <c r="H31" s="40">
        <v>15.05</v>
      </c>
      <c r="I31" s="40">
        <v>1.2</v>
      </c>
      <c r="J31" s="40">
        <v>0.06</v>
      </c>
      <c r="K31" s="40">
        <v>0.1</v>
      </c>
      <c r="L31" s="40">
        <v>0.96</v>
      </c>
      <c r="M31" s="46">
        <v>239</v>
      </c>
      <c r="N31" s="72"/>
      <c r="U31" s="71">
        <v>5</v>
      </c>
      <c r="W31" s="71">
        <v>20</v>
      </c>
      <c r="BL31" s="71">
        <v>133</v>
      </c>
      <c r="CC31" s="71">
        <v>1</v>
      </c>
    </row>
    <row r="32" spans="1:85" ht="12.75">
      <c r="A32" s="15" t="s">
        <v>147</v>
      </c>
      <c r="B32" s="94"/>
      <c r="C32" s="5" t="s">
        <v>126</v>
      </c>
      <c r="D32" s="6">
        <v>150</v>
      </c>
      <c r="E32" s="6">
        <v>1</v>
      </c>
      <c r="F32" s="6">
        <v>0</v>
      </c>
      <c r="G32" s="6">
        <v>20</v>
      </c>
      <c r="H32" s="6">
        <v>0.2</v>
      </c>
      <c r="I32" s="6">
        <v>0.02</v>
      </c>
      <c r="J32" s="6">
        <v>0</v>
      </c>
      <c r="K32" s="6">
        <v>0</v>
      </c>
      <c r="L32" s="6">
        <v>0.24</v>
      </c>
      <c r="M32" s="6">
        <v>98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13.5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4.5</v>
      </c>
      <c r="BE32">
        <v>0</v>
      </c>
      <c r="BF32">
        <v>3.6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</row>
    <row r="33" spans="1:88" ht="12.75">
      <c r="A33" s="15"/>
      <c r="B33" s="94"/>
      <c r="C33" s="8" t="s">
        <v>36</v>
      </c>
      <c r="D33" s="3">
        <v>10</v>
      </c>
      <c r="E33" s="41">
        <v>0.66</v>
      </c>
      <c r="F33" s="41">
        <v>0.07</v>
      </c>
      <c r="G33" s="41">
        <v>4.67</v>
      </c>
      <c r="H33" s="41">
        <v>1.5</v>
      </c>
      <c r="I33" s="41">
        <v>0.15</v>
      </c>
      <c r="J33" s="41">
        <v>0.01</v>
      </c>
      <c r="K33" s="41">
        <v>0</v>
      </c>
      <c r="L33" s="41">
        <v>0</v>
      </c>
      <c r="M33" s="50">
        <v>22.35</v>
      </c>
      <c r="N33" s="22">
        <v>0</v>
      </c>
      <c r="O33" s="22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30</v>
      </c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/>
      <c r="CI33" s="20"/>
      <c r="CJ33" s="1"/>
    </row>
    <row r="34" spans="1:88" ht="13.5" thickBot="1">
      <c r="A34" s="16"/>
      <c r="B34" s="95"/>
      <c r="C34" s="8" t="s">
        <v>37</v>
      </c>
      <c r="D34" s="3">
        <v>30</v>
      </c>
      <c r="E34" s="44">
        <v>1.98</v>
      </c>
      <c r="F34" s="44">
        <v>0.36</v>
      </c>
      <c r="G34" s="44">
        <v>10.02</v>
      </c>
      <c r="H34" s="44">
        <v>10.5</v>
      </c>
      <c r="I34" s="44">
        <v>1.17</v>
      </c>
      <c r="J34" s="44">
        <v>0.052500000000000005</v>
      </c>
      <c r="K34" s="44">
        <v>0.024</v>
      </c>
      <c r="L34" s="44">
        <v>0</v>
      </c>
      <c r="M34" s="51">
        <v>52.125</v>
      </c>
      <c r="N34" s="22">
        <v>0</v>
      </c>
      <c r="O34" s="22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30</v>
      </c>
      <c r="BY34" s="20">
        <v>0</v>
      </c>
      <c r="BZ34" s="20">
        <v>0</v>
      </c>
      <c r="CA34" s="20">
        <v>0</v>
      </c>
      <c r="CB34" s="20">
        <v>0</v>
      </c>
      <c r="CC34" s="20">
        <v>0</v>
      </c>
      <c r="CD34" s="20">
        <v>0</v>
      </c>
      <c r="CE34" s="20">
        <v>0</v>
      </c>
      <c r="CF34" s="20">
        <v>0</v>
      </c>
      <c r="CG34" s="20">
        <v>0</v>
      </c>
      <c r="CH34" s="20"/>
      <c r="CI34" s="20"/>
      <c r="CJ34" s="1"/>
    </row>
    <row r="35" spans="1:13" ht="13.5" thickBot="1">
      <c r="A35" s="89" t="s">
        <v>23</v>
      </c>
      <c r="B35" s="89"/>
      <c r="C35" s="89"/>
      <c r="D35" s="89"/>
      <c r="E35" s="13">
        <f>SUM(E28:E34)</f>
        <v>17.96</v>
      </c>
      <c r="F35" s="13">
        <f aca="true" t="shared" si="6" ref="F35:M35">SUM(F28:F34)</f>
        <v>14.57</v>
      </c>
      <c r="G35" s="13">
        <f t="shared" si="6"/>
        <v>67.21000000000001</v>
      </c>
      <c r="H35" s="13">
        <f t="shared" si="6"/>
        <v>37.55</v>
      </c>
      <c r="I35" s="13">
        <f t="shared" si="6"/>
        <v>2.88</v>
      </c>
      <c r="J35" s="13">
        <f t="shared" si="6"/>
        <v>0.1525</v>
      </c>
      <c r="K35" s="13">
        <f t="shared" si="6"/>
        <v>0.134</v>
      </c>
      <c r="L35" s="13">
        <f t="shared" si="6"/>
        <v>1.5799999999999998</v>
      </c>
      <c r="M35" s="13">
        <f t="shared" si="6"/>
        <v>489.475</v>
      </c>
    </row>
    <row r="36" spans="1:85" ht="12.75">
      <c r="A36" s="15" t="s">
        <v>189</v>
      </c>
      <c r="B36" s="94" t="s">
        <v>20</v>
      </c>
      <c r="C36" s="5" t="s">
        <v>168</v>
      </c>
      <c r="D36" s="6">
        <v>130</v>
      </c>
      <c r="E36" s="40">
        <v>1.99</v>
      </c>
      <c r="F36" s="40">
        <v>3.2</v>
      </c>
      <c r="G36" s="40">
        <v>11.7</v>
      </c>
      <c r="H36" s="40">
        <v>40.82</v>
      </c>
      <c r="I36" s="40">
        <v>0.96</v>
      </c>
      <c r="J36" s="40">
        <v>0.07</v>
      </c>
      <c r="K36" s="40">
        <v>0.06</v>
      </c>
      <c r="L36" s="40">
        <v>10.1</v>
      </c>
      <c r="M36" s="40">
        <v>84.1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1.5</v>
      </c>
      <c r="V36">
        <v>0</v>
      </c>
      <c r="W36">
        <v>30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1.5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42.00000000000001</v>
      </c>
      <c r="BM36">
        <v>0</v>
      </c>
      <c r="BN36">
        <v>0</v>
      </c>
      <c r="BO36">
        <v>6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0.75</v>
      </c>
      <c r="CD36">
        <v>0</v>
      </c>
      <c r="CE36">
        <v>0</v>
      </c>
      <c r="CF36">
        <v>0</v>
      </c>
      <c r="CG36">
        <v>0</v>
      </c>
    </row>
    <row r="37" spans="1:85" ht="12.75">
      <c r="A37" s="15" t="s">
        <v>190</v>
      </c>
      <c r="B37" s="95"/>
      <c r="C37" s="8" t="s">
        <v>186</v>
      </c>
      <c r="D37" s="6">
        <v>150</v>
      </c>
      <c r="E37" s="40">
        <v>0.1</v>
      </c>
      <c r="F37" s="40">
        <v>0</v>
      </c>
      <c r="G37" s="40">
        <v>8.28</v>
      </c>
      <c r="H37" s="40">
        <v>1.81</v>
      </c>
      <c r="I37" s="40">
        <v>0.05</v>
      </c>
      <c r="J37" s="40">
        <v>0</v>
      </c>
      <c r="K37" s="40">
        <v>0</v>
      </c>
      <c r="L37" s="40">
        <v>0.6</v>
      </c>
      <c r="M37" s="40">
        <v>27</v>
      </c>
      <c r="N37" s="54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0.2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</row>
    <row r="38" spans="1:13" ht="13.5" thickBot="1">
      <c r="A38" s="15"/>
      <c r="B38" s="95"/>
      <c r="C38" s="8" t="s">
        <v>36</v>
      </c>
      <c r="D38" s="3">
        <v>10</v>
      </c>
      <c r="E38" s="40">
        <v>0.66</v>
      </c>
      <c r="F38" s="40" t="s">
        <v>154</v>
      </c>
      <c r="G38" s="40">
        <v>4.67</v>
      </c>
      <c r="H38" s="40">
        <v>1.5</v>
      </c>
      <c r="I38" s="40">
        <v>0.15</v>
      </c>
      <c r="J38" s="40">
        <v>0.01</v>
      </c>
      <c r="K38" s="40">
        <v>0</v>
      </c>
      <c r="L38" s="40">
        <v>0</v>
      </c>
      <c r="M38" s="40">
        <v>22.35</v>
      </c>
    </row>
    <row r="39" spans="1:13" ht="13.5" thickBot="1">
      <c r="A39" s="89" t="s">
        <v>24</v>
      </c>
      <c r="B39" s="89"/>
      <c r="C39" s="89"/>
      <c r="D39" s="89"/>
      <c r="E39" s="13">
        <f aca="true" t="shared" si="7" ref="E39:M39">SUM(E36:E38)</f>
        <v>2.75</v>
      </c>
      <c r="F39" s="13">
        <f t="shared" si="7"/>
        <v>3.2</v>
      </c>
      <c r="G39" s="13">
        <f t="shared" si="7"/>
        <v>24.65</v>
      </c>
      <c r="H39" s="13">
        <f t="shared" si="7"/>
        <v>44.13</v>
      </c>
      <c r="I39" s="13">
        <f t="shared" si="7"/>
        <v>1.16</v>
      </c>
      <c r="J39" s="13">
        <f t="shared" si="7"/>
        <v>0.08</v>
      </c>
      <c r="K39" s="13">
        <f t="shared" si="7"/>
        <v>0.06</v>
      </c>
      <c r="L39" s="13">
        <f t="shared" si="7"/>
        <v>10.7</v>
      </c>
      <c r="M39" s="13">
        <f t="shared" si="7"/>
        <v>133.45</v>
      </c>
    </row>
    <row r="40" spans="1:82" ht="13.5" thickBot="1">
      <c r="A40" s="89" t="s">
        <v>21</v>
      </c>
      <c r="B40" s="89"/>
      <c r="C40" s="89"/>
      <c r="D40" s="89"/>
      <c r="E40" s="13">
        <f aca="true" t="shared" si="8" ref="E40:M40">SUM(E26+E35+E39+E27)</f>
        <v>31.79</v>
      </c>
      <c r="F40" s="13">
        <f t="shared" si="8"/>
        <v>30.16</v>
      </c>
      <c r="G40" s="13">
        <f t="shared" si="8"/>
        <v>149.96</v>
      </c>
      <c r="H40" s="13">
        <f t="shared" si="8"/>
        <v>272.58</v>
      </c>
      <c r="I40" s="13">
        <f t="shared" si="8"/>
        <v>8.780000000000001</v>
      </c>
      <c r="J40" s="13">
        <f t="shared" si="8"/>
        <v>0.4325</v>
      </c>
      <c r="K40" s="13">
        <f t="shared" si="8"/>
        <v>0.554</v>
      </c>
      <c r="L40" s="13">
        <f t="shared" si="8"/>
        <v>23.06</v>
      </c>
      <c r="M40" s="13">
        <f t="shared" si="8"/>
        <v>1008.125</v>
      </c>
      <c r="N40" s="22">
        <f>SUM(N23:N39)</f>
        <v>84.47058823529412</v>
      </c>
      <c r="O40" s="22">
        <f>SUM(O23:O39)</f>
        <v>0</v>
      </c>
      <c r="P40" s="20"/>
      <c r="Q40" s="77">
        <f>SUM(Q23:R39)</f>
        <v>0</v>
      </c>
      <c r="R40" s="77"/>
      <c r="S40" s="77">
        <f>SUM(S23:T39)</f>
        <v>0</v>
      </c>
      <c r="T40" s="77"/>
      <c r="U40" s="22">
        <f>SUM(U23:U39)</f>
        <v>22.11764705882353</v>
      </c>
      <c r="V40" s="22">
        <f>SUM(V23:V39)</f>
        <v>4.147058823529411</v>
      </c>
      <c r="W40" s="102">
        <f>SUM(W23:AA39)</f>
        <v>165</v>
      </c>
      <c r="X40" s="102"/>
      <c r="Y40" s="102"/>
      <c r="Z40" s="102"/>
      <c r="AA40" s="102"/>
      <c r="AB40" s="22">
        <f>SUM(AB23:AB39)</f>
        <v>0</v>
      </c>
      <c r="AC40" s="22">
        <f>SUM(AC23:AC39)</f>
        <v>0</v>
      </c>
      <c r="AD40" s="22">
        <f>SUM(AD23:AD39)</f>
        <v>0</v>
      </c>
      <c r="AE40" s="22">
        <f>SUM(AE23:AE39)</f>
        <v>14.823529411764707</v>
      </c>
      <c r="AF40" s="22">
        <f>SUM(AF23:AF39)</f>
        <v>4</v>
      </c>
      <c r="AG40" s="77">
        <f>SUM(AG23:AM39,AP23:AQ39)</f>
        <v>0</v>
      </c>
      <c r="AH40" s="77"/>
      <c r="AI40" s="77"/>
      <c r="AJ40" s="77"/>
      <c r="AK40" s="77"/>
      <c r="AL40" s="77"/>
      <c r="AM40" s="77"/>
      <c r="AN40" s="77">
        <f>SUM(AN23:AO39)</f>
        <v>16</v>
      </c>
      <c r="AO40" s="77"/>
      <c r="AP40" s="77"/>
      <c r="AQ40" s="77"/>
      <c r="AR40" s="22">
        <f>SUM(AR23:AR39)</f>
        <v>34.5</v>
      </c>
      <c r="AS40" s="77">
        <f>SUM(AS23:AY39)</f>
        <v>0</v>
      </c>
      <c r="AT40" s="77"/>
      <c r="AU40" s="77"/>
      <c r="AV40" s="77"/>
      <c r="AW40" s="77"/>
      <c r="AX40" s="77"/>
      <c r="AY40" s="77"/>
      <c r="AZ40" s="20"/>
      <c r="BA40" s="22">
        <f>SUM(BA23:BA39)</f>
        <v>0</v>
      </c>
      <c r="BB40" s="77">
        <f>SUM(BB23:BD39)</f>
        <v>8.5</v>
      </c>
      <c r="BC40" s="77"/>
      <c r="BD40" s="77"/>
      <c r="BE40" s="77">
        <f>SUM(BE23:BI39)</f>
        <v>3.6</v>
      </c>
      <c r="BF40" s="77"/>
      <c r="BG40" s="77"/>
      <c r="BH40" s="77"/>
      <c r="BI40" s="77"/>
      <c r="BJ40" s="20"/>
      <c r="BK40" s="20"/>
      <c r="BL40" s="22">
        <f>SUM(BL23:BL39)</f>
        <v>175</v>
      </c>
      <c r="BM40" s="77">
        <f>SUM(BM23:BT39,BJ23:BK39)</f>
        <v>45</v>
      </c>
      <c r="BN40" s="77"/>
      <c r="BO40" s="77"/>
      <c r="BP40" s="77"/>
      <c r="BQ40" s="77"/>
      <c r="BR40" s="77"/>
      <c r="BS40" s="77"/>
      <c r="BT40" s="77"/>
      <c r="BU40" s="20"/>
      <c r="BV40" s="20"/>
      <c r="BW40" s="22">
        <f aca="true" t="shared" si="9" ref="BW40:CD40">SUM(BW23:BW39)</f>
        <v>62.411764705882355</v>
      </c>
      <c r="BX40" s="22">
        <f t="shared" si="9"/>
        <v>30</v>
      </c>
      <c r="BY40" s="22">
        <f t="shared" si="9"/>
        <v>1.8</v>
      </c>
      <c r="BZ40" s="22">
        <f t="shared" si="9"/>
        <v>0</v>
      </c>
      <c r="CA40" s="22">
        <f t="shared" si="9"/>
        <v>0.2</v>
      </c>
      <c r="CB40" s="22">
        <f t="shared" si="9"/>
        <v>0</v>
      </c>
      <c r="CC40" s="22">
        <f t="shared" si="9"/>
        <v>3.8860294117647056</v>
      </c>
      <c r="CD40" s="22">
        <f t="shared" si="9"/>
        <v>0</v>
      </c>
    </row>
    <row r="41" spans="1:13" s="1" customFormat="1" ht="13.5" hidden="1" thickBot="1">
      <c r="A41" s="89" t="s">
        <v>42</v>
      </c>
      <c r="B41" s="89"/>
      <c r="C41" s="89"/>
      <c r="D41" s="89"/>
      <c r="E41" s="52">
        <f>E40/0.42-100</f>
        <v>-24.30952380952381</v>
      </c>
      <c r="F41" s="52">
        <f>F40/0.3525-100</f>
        <v>-14.439716312056731</v>
      </c>
      <c r="G41" s="52">
        <f>G40/1.5225-100</f>
        <v>-1.504105090311981</v>
      </c>
      <c r="H41" s="13">
        <f>H40/8-100</f>
        <v>-65.92750000000001</v>
      </c>
      <c r="I41" s="13">
        <f>I40/0.08-100</f>
        <v>9.750000000000014</v>
      </c>
      <c r="J41" s="13">
        <f>J40/0.008-100</f>
        <v>-45.9375</v>
      </c>
      <c r="K41" s="13">
        <f>K40/0.01-100</f>
        <v>-44.599999999999994</v>
      </c>
      <c r="L41" s="13">
        <f>L40/0.45-100</f>
        <v>-48.75555555555556</v>
      </c>
      <c r="M41" s="52">
        <f>M40/10.5-100</f>
        <v>-3.988095238095241</v>
      </c>
    </row>
    <row r="42" spans="14:85" ht="12.75">
      <c r="N42">
        <f>SUM(N20,N40)</f>
        <v>176.94117647058823</v>
      </c>
      <c r="O42">
        <f>SUM(O20,O40)</f>
        <v>60.375</v>
      </c>
      <c r="Q42">
        <f>SUM(Q20,Q40)</f>
        <v>0</v>
      </c>
      <c r="S42">
        <f>SUM(S20,S40)</f>
        <v>0</v>
      </c>
      <c r="U42">
        <f>SUM(U20,U40)</f>
        <v>29.235294117647058</v>
      </c>
      <c r="V42">
        <f>SUM(V20,V40)</f>
        <v>17.74411764705882</v>
      </c>
      <c r="W42">
        <f>SUM(W20,W40)</f>
        <v>286.375</v>
      </c>
      <c r="AB42">
        <f aca="true" t="shared" si="10" ref="AB42:AG42">SUM(AB20,AB40)</f>
        <v>5</v>
      </c>
      <c r="AC42">
        <f t="shared" si="10"/>
        <v>0</v>
      </c>
      <c r="AD42">
        <f t="shared" si="10"/>
        <v>10</v>
      </c>
      <c r="AE42">
        <f t="shared" si="10"/>
        <v>35.64705882352941</v>
      </c>
      <c r="AF42">
        <f t="shared" si="10"/>
        <v>45.5</v>
      </c>
      <c r="AG42">
        <f t="shared" si="10"/>
        <v>0</v>
      </c>
      <c r="AN42">
        <f>SUM(AN20,AN40)</f>
        <v>16</v>
      </c>
      <c r="AR42">
        <f>SUM(AR20,AR40)</f>
        <v>73.3</v>
      </c>
      <c r="AS42">
        <f>SUM(AS20,AS40)</f>
        <v>0</v>
      </c>
      <c r="BA42">
        <f>SUM(BA20,BA40)</f>
        <v>0</v>
      </c>
      <c r="BB42">
        <f>SUM(BB20,BB40)</f>
        <v>13</v>
      </c>
      <c r="BE42">
        <f>SUM(BE20,BE40)</f>
        <v>29.200000000000003</v>
      </c>
      <c r="BL42">
        <f>SUM(BL20,BL40)</f>
        <v>367</v>
      </c>
      <c r="BM42">
        <f>SUM(BM20,BM40)</f>
        <v>95</v>
      </c>
      <c r="BW42">
        <f aca="true" t="shared" si="11" ref="BW42:CD42">SUM(BW20,BW40)</f>
        <v>142.0735294117647</v>
      </c>
      <c r="BX42">
        <f t="shared" si="11"/>
        <v>60</v>
      </c>
      <c r="BY42">
        <f t="shared" si="11"/>
        <v>3.6</v>
      </c>
      <c r="BZ42">
        <f t="shared" si="11"/>
        <v>0</v>
      </c>
      <c r="CA42">
        <f t="shared" si="11"/>
        <v>0.38</v>
      </c>
      <c r="CB42">
        <f t="shared" si="11"/>
        <v>0</v>
      </c>
      <c r="CC42">
        <f t="shared" si="11"/>
        <v>7.147058823529411</v>
      </c>
      <c r="CD42">
        <f t="shared" si="11"/>
        <v>1.2</v>
      </c>
      <c r="CF42" s="1"/>
      <c r="CG42" s="1"/>
    </row>
  </sheetData>
  <sheetProtection/>
  <mergeCells count="122">
    <mergeCell ref="B23:B25"/>
    <mergeCell ref="A26:D26"/>
    <mergeCell ref="B28:B34"/>
    <mergeCell ref="A41:D41"/>
    <mergeCell ref="A35:D35"/>
    <mergeCell ref="B36:B38"/>
    <mergeCell ref="A39:D39"/>
    <mergeCell ref="A40:D40"/>
    <mergeCell ref="A20:D20"/>
    <mergeCell ref="A3:M3"/>
    <mergeCell ref="B4:B6"/>
    <mergeCell ref="A7:D7"/>
    <mergeCell ref="B9:B14"/>
    <mergeCell ref="A19:D19"/>
    <mergeCell ref="A22:M22"/>
    <mergeCell ref="A8:B8"/>
    <mergeCell ref="A27:B27"/>
    <mergeCell ref="N1:N3"/>
    <mergeCell ref="A21:D21"/>
    <mergeCell ref="D1:D2"/>
    <mergeCell ref="H1:I1"/>
    <mergeCell ref="J1:L1"/>
    <mergeCell ref="A15:D15"/>
    <mergeCell ref="B16:B17"/>
    <mergeCell ref="O1:O3"/>
    <mergeCell ref="P1:P3"/>
    <mergeCell ref="E1:G1"/>
    <mergeCell ref="A1:A2"/>
    <mergeCell ref="B1:B2"/>
    <mergeCell ref="C1:C2"/>
    <mergeCell ref="M1:M2"/>
    <mergeCell ref="AE1:AE3"/>
    <mergeCell ref="AF1:AF3"/>
    <mergeCell ref="Q1:Q3"/>
    <mergeCell ref="R1:R3"/>
    <mergeCell ref="S1:S3"/>
    <mergeCell ref="T1:T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U1:AU3"/>
    <mergeCell ref="AV1:AV3"/>
    <mergeCell ref="AG1:AG3"/>
    <mergeCell ref="AH1:AH3"/>
    <mergeCell ref="AI1:AI3"/>
    <mergeCell ref="AJ1:AJ3"/>
    <mergeCell ref="AK1:AK3"/>
    <mergeCell ref="AL1:AL3"/>
    <mergeCell ref="AM1:AM3"/>
    <mergeCell ref="AN1:AN3"/>
    <mergeCell ref="AO1:AO3"/>
    <mergeCell ref="AP1:AP3"/>
    <mergeCell ref="AQ1:AQ3"/>
    <mergeCell ref="AR1:AR3"/>
    <mergeCell ref="AS1:AS3"/>
    <mergeCell ref="AT1:AT3"/>
    <mergeCell ref="BK1:BK3"/>
    <mergeCell ref="BL1:BL3"/>
    <mergeCell ref="AW1:AW3"/>
    <mergeCell ref="AX1:AX3"/>
    <mergeCell ref="AY1:AY3"/>
    <mergeCell ref="AZ1:AZ3"/>
    <mergeCell ref="BA1:BA3"/>
    <mergeCell ref="BB1:BB3"/>
    <mergeCell ref="BC1:BC3"/>
    <mergeCell ref="BD1:BD3"/>
    <mergeCell ref="BE1:BE3"/>
    <mergeCell ref="BF1:BF3"/>
    <mergeCell ref="BG1:BG3"/>
    <mergeCell ref="BH1:BH3"/>
    <mergeCell ref="BI1:BI3"/>
    <mergeCell ref="BJ1:BJ3"/>
    <mergeCell ref="BX1:BX3"/>
    <mergeCell ref="BM1:BM3"/>
    <mergeCell ref="BN1:BN3"/>
    <mergeCell ref="BO1:BO3"/>
    <mergeCell ref="BP1:BP3"/>
    <mergeCell ref="BQ1:BQ3"/>
    <mergeCell ref="BR1:BR3"/>
    <mergeCell ref="Q20:R20"/>
    <mergeCell ref="S20:T20"/>
    <mergeCell ref="W20:AA20"/>
    <mergeCell ref="AG20:AM20"/>
    <mergeCell ref="CD1:CD3"/>
    <mergeCell ref="BS1:BS3"/>
    <mergeCell ref="BT1:BT3"/>
    <mergeCell ref="BU1:BU3"/>
    <mergeCell ref="BV1:BV3"/>
    <mergeCell ref="BW1:BW3"/>
    <mergeCell ref="CI1:CI3"/>
    <mergeCell ref="BY1:BY3"/>
    <mergeCell ref="BZ1:BZ3"/>
    <mergeCell ref="CA1:CA3"/>
    <mergeCell ref="CB1:CB3"/>
    <mergeCell ref="CC1:CC3"/>
    <mergeCell ref="CE1:CE3"/>
    <mergeCell ref="CF1:CF3"/>
    <mergeCell ref="CG1:CG3"/>
    <mergeCell ref="CH1:CH3"/>
    <mergeCell ref="BE20:BI20"/>
    <mergeCell ref="BM20:BT20"/>
    <mergeCell ref="AS40:AY40"/>
    <mergeCell ref="BB40:BD40"/>
    <mergeCell ref="AN20:AO20"/>
    <mergeCell ref="AP20:AQ20"/>
    <mergeCell ref="AS20:AY20"/>
    <mergeCell ref="BB20:BD20"/>
    <mergeCell ref="AN40:AO40"/>
    <mergeCell ref="AP40:AQ40"/>
    <mergeCell ref="Q40:R40"/>
    <mergeCell ref="S40:T40"/>
    <mergeCell ref="W40:AA40"/>
    <mergeCell ref="AG40:AM40"/>
    <mergeCell ref="BE40:BI40"/>
    <mergeCell ref="BM40:BT40"/>
  </mergeCells>
  <printOptions/>
  <pageMargins left="0.62" right="0.26" top="0.31" bottom="0.37" header="0.17" footer="0.19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42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7.75390625" style="0" customWidth="1"/>
    <col min="3" max="3" width="55.00390625" style="0" customWidth="1"/>
    <col min="4" max="4" width="7.75390625" style="0" customWidth="1"/>
    <col min="5" max="5" width="6.25390625" style="0" customWidth="1"/>
    <col min="6" max="6" width="7.125" style="0" customWidth="1"/>
    <col min="7" max="7" width="7.25390625" style="0" customWidth="1"/>
    <col min="8" max="8" width="7.125" style="0" customWidth="1"/>
    <col min="9" max="9" width="6.125" style="0" customWidth="1"/>
    <col min="10" max="10" width="5.875" style="0" customWidth="1"/>
    <col min="11" max="11" width="6.125" style="0" customWidth="1"/>
    <col min="12" max="12" width="5.75390625" style="0" customWidth="1"/>
    <col min="13" max="13" width="8.375" style="0" customWidth="1"/>
    <col min="14" max="85" width="6.75390625" style="0" hidden="1" customWidth="1"/>
    <col min="86" max="86" width="2.75390625" style="0" hidden="1" customWidth="1"/>
    <col min="87" max="87" width="0" style="0" hidden="1" customWidth="1"/>
  </cols>
  <sheetData>
    <row r="1" spans="1:87" s="1" customFormat="1" ht="30.75" customHeight="1" thickBot="1">
      <c r="A1" s="110" t="s">
        <v>1</v>
      </c>
      <c r="B1" s="89" t="s">
        <v>2</v>
      </c>
      <c r="C1" s="88" t="s">
        <v>3</v>
      </c>
      <c r="D1" s="119" t="s">
        <v>4</v>
      </c>
      <c r="E1" s="88" t="s">
        <v>5</v>
      </c>
      <c r="F1" s="88"/>
      <c r="G1" s="88"/>
      <c r="H1" s="89" t="s">
        <v>8</v>
      </c>
      <c r="I1" s="89"/>
      <c r="J1" s="88" t="s">
        <v>7</v>
      </c>
      <c r="K1" s="88"/>
      <c r="L1" s="88"/>
      <c r="M1" s="111" t="s">
        <v>43</v>
      </c>
      <c r="N1" s="78" t="s">
        <v>44</v>
      </c>
      <c r="O1" s="78" t="s">
        <v>45</v>
      </c>
      <c r="P1" s="78" t="s">
        <v>46</v>
      </c>
      <c r="Q1" s="78" t="s">
        <v>47</v>
      </c>
      <c r="R1" s="78" t="s">
        <v>48</v>
      </c>
      <c r="S1" s="78" t="s">
        <v>49</v>
      </c>
      <c r="T1" s="78" t="s">
        <v>50</v>
      </c>
      <c r="U1" s="78" t="s">
        <v>51</v>
      </c>
      <c r="V1" s="78" t="s">
        <v>52</v>
      </c>
      <c r="W1" s="78" t="s">
        <v>53</v>
      </c>
      <c r="X1" s="78" t="s">
        <v>54</v>
      </c>
      <c r="Y1" s="78" t="s">
        <v>55</v>
      </c>
      <c r="Z1" s="78" t="s">
        <v>56</v>
      </c>
      <c r="AA1" s="78" t="s">
        <v>57</v>
      </c>
      <c r="AB1" s="78" t="s">
        <v>58</v>
      </c>
      <c r="AC1" s="78" t="s">
        <v>59</v>
      </c>
      <c r="AD1" s="78" t="s">
        <v>60</v>
      </c>
      <c r="AE1" s="78" t="s">
        <v>61</v>
      </c>
      <c r="AF1" s="78" t="s">
        <v>62</v>
      </c>
      <c r="AG1" s="78" t="s">
        <v>63</v>
      </c>
      <c r="AH1" s="78" t="s">
        <v>64</v>
      </c>
      <c r="AI1" s="78" t="s">
        <v>65</v>
      </c>
      <c r="AJ1" s="78" t="s">
        <v>66</v>
      </c>
      <c r="AK1" s="78" t="s">
        <v>67</v>
      </c>
      <c r="AL1" s="78" t="s">
        <v>68</v>
      </c>
      <c r="AM1" s="78" t="s">
        <v>69</v>
      </c>
      <c r="AN1" s="78" t="s">
        <v>70</v>
      </c>
      <c r="AO1" s="78" t="s">
        <v>71</v>
      </c>
      <c r="AP1" s="78" t="s">
        <v>72</v>
      </c>
      <c r="AQ1" s="78" t="s">
        <v>73</v>
      </c>
      <c r="AR1" s="78" t="s">
        <v>74</v>
      </c>
      <c r="AS1" s="78" t="s">
        <v>75</v>
      </c>
      <c r="AT1" s="78" t="s">
        <v>76</v>
      </c>
      <c r="AU1" s="78" t="s">
        <v>77</v>
      </c>
      <c r="AV1" s="78" t="s">
        <v>78</v>
      </c>
      <c r="AW1" s="78" t="s">
        <v>79</v>
      </c>
      <c r="AX1" s="78" t="s">
        <v>80</v>
      </c>
      <c r="AY1" s="78" t="s">
        <v>81</v>
      </c>
      <c r="AZ1" s="78" t="s">
        <v>82</v>
      </c>
      <c r="BA1" s="78" t="s">
        <v>83</v>
      </c>
      <c r="BB1" s="78" t="s">
        <v>84</v>
      </c>
      <c r="BC1" s="78" t="s">
        <v>85</v>
      </c>
      <c r="BD1" s="78" t="s">
        <v>86</v>
      </c>
      <c r="BE1" s="78" t="s">
        <v>87</v>
      </c>
      <c r="BF1" s="78" t="s">
        <v>88</v>
      </c>
      <c r="BG1" s="78" t="s">
        <v>89</v>
      </c>
      <c r="BH1" s="78" t="s">
        <v>90</v>
      </c>
      <c r="BI1" s="78" t="s">
        <v>91</v>
      </c>
      <c r="BJ1" s="78" t="s">
        <v>92</v>
      </c>
      <c r="BK1" s="78" t="s">
        <v>93</v>
      </c>
      <c r="BL1" s="78" t="s">
        <v>94</v>
      </c>
      <c r="BM1" s="78" t="s">
        <v>95</v>
      </c>
      <c r="BN1" s="78" t="s">
        <v>96</v>
      </c>
      <c r="BO1" s="78" t="s">
        <v>97</v>
      </c>
      <c r="BP1" s="78" t="s">
        <v>98</v>
      </c>
      <c r="BQ1" s="78" t="s">
        <v>99</v>
      </c>
      <c r="BR1" s="78" t="s">
        <v>100</v>
      </c>
      <c r="BS1" s="78" t="s">
        <v>101</v>
      </c>
      <c r="BT1" s="78" t="s">
        <v>102</v>
      </c>
      <c r="BU1" s="78" t="s">
        <v>103</v>
      </c>
      <c r="BV1" s="78" t="s">
        <v>104</v>
      </c>
      <c r="BW1" s="78" t="s">
        <v>36</v>
      </c>
      <c r="BX1" s="78" t="s">
        <v>37</v>
      </c>
      <c r="BY1" s="78" t="s">
        <v>105</v>
      </c>
      <c r="BZ1" s="78" t="s">
        <v>106</v>
      </c>
      <c r="CA1" s="78" t="s">
        <v>107</v>
      </c>
      <c r="CB1" s="78" t="s">
        <v>108</v>
      </c>
      <c r="CC1" s="78" t="s">
        <v>109</v>
      </c>
      <c r="CD1" s="78" t="s">
        <v>110</v>
      </c>
      <c r="CE1" s="78" t="s">
        <v>111</v>
      </c>
      <c r="CF1" s="78" t="s">
        <v>112</v>
      </c>
      <c r="CG1" s="78" t="s">
        <v>113</v>
      </c>
      <c r="CH1" s="106"/>
      <c r="CI1" s="106"/>
    </row>
    <row r="2" spans="1:87" s="1" customFormat="1" ht="22.5" customHeight="1" thickBot="1">
      <c r="A2" s="110"/>
      <c r="B2" s="89"/>
      <c r="C2" s="88"/>
      <c r="D2" s="119"/>
      <c r="E2" s="9" t="s">
        <v>9</v>
      </c>
      <c r="F2" s="9" t="s">
        <v>10</v>
      </c>
      <c r="G2" s="18" t="s">
        <v>11</v>
      </c>
      <c r="H2" s="10" t="s">
        <v>15</v>
      </c>
      <c r="I2" s="10" t="s">
        <v>16</v>
      </c>
      <c r="J2" s="10" t="s">
        <v>12</v>
      </c>
      <c r="K2" s="10" t="s">
        <v>13</v>
      </c>
      <c r="L2" s="10" t="s">
        <v>14</v>
      </c>
      <c r="M2" s="112"/>
      <c r="N2" s="78" t="s">
        <v>44</v>
      </c>
      <c r="O2" s="78" t="s">
        <v>45</v>
      </c>
      <c r="P2" s="78" t="s">
        <v>46</v>
      </c>
      <c r="Q2" s="78" t="s">
        <v>47</v>
      </c>
      <c r="R2" s="78" t="s">
        <v>48</v>
      </c>
      <c r="S2" s="78" t="s">
        <v>49</v>
      </c>
      <c r="T2" s="78" t="s">
        <v>50</v>
      </c>
      <c r="U2" s="78" t="s">
        <v>51</v>
      </c>
      <c r="V2" s="78" t="s">
        <v>52</v>
      </c>
      <c r="W2" s="78" t="s">
        <v>53</v>
      </c>
      <c r="X2" s="78" t="s">
        <v>54</v>
      </c>
      <c r="Y2" s="78" t="s">
        <v>55</v>
      </c>
      <c r="Z2" s="78" t="s">
        <v>56</v>
      </c>
      <c r="AA2" s="78" t="s">
        <v>57</v>
      </c>
      <c r="AB2" s="78" t="s">
        <v>58</v>
      </c>
      <c r="AC2" s="78" t="s">
        <v>59</v>
      </c>
      <c r="AD2" s="78" t="s">
        <v>60</v>
      </c>
      <c r="AE2" s="78" t="s">
        <v>61</v>
      </c>
      <c r="AF2" s="78" t="s">
        <v>62</v>
      </c>
      <c r="AG2" s="78" t="s">
        <v>63</v>
      </c>
      <c r="AH2" s="78" t="s">
        <v>64</v>
      </c>
      <c r="AI2" s="78" t="s">
        <v>65</v>
      </c>
      <c r="AJ2" s="78" t="s">
        <v>66</v>
      </c>
      <c r="AK2" s="78" t="s">
        <v>67</v>
      </c>
      <c r="AL2" s="78" t="s">
        <v>68</v>
      </c>
      <c r="AM2" s="78" t="s">
        <v>69</v>
      </c>
      <c r="AN2" s="78" t="s">
        <v>70</v>
      </c>
      <c r="AO2" s="78" t="s">
        <v>71</v>
      </c>
      <c r="AP2" s="78" t="s">
        <v>72</v>
      </c>
      <c r="AQ2" s="78" t="s">
        <v>73</v>
      </c>
      <c r="AR2" s="78" t="s">
        <v>74</v>
      </c>
      <c r="AS2" s="78" t="s">
        <v>75</v>
      </c>
      <c r="AT2" s="78" t="s">
        <v>76</v>
      </c>
      <c r="AU2" s="78" t="s">
        <v>77</v>
      </c>
      <c r="AV2" s="78" t="s">
        <v>78</v>
      </c>
      <c r="AW2" s="78" t="s">
        <v>79</v>
      </c>
      <c r="AX2" s="78" t="s">
        <v>80</v>
      </c>
      <c r="AY2" s="78" t="s">
        <v>81</v>
      </c>
      <c r="AZ2" s="78" t="s">
        <v>82</v>
      </c>
      <c r="BA2" s="78" t="s">
        <v>83</v>
      </c>
      <c r="BB2" s="78" t="s">
        <v>84</v>
      </c>
      <c r="BC2" s="78" t="s">
        <v>85</v>
      </c>
      <c r="BD2" s="78" t="s">
        <v>86</v>
      </c>
      <c r="BE2" s="78" t="s">
        <v>87</v>
      </c>
      <c r="BF2" s="78" t="s">
        <v>88</v>
      </c>
      <c r="BG2" s="78" t="s">
        <v>89</v>
      </c>
      <c r="BH2" s="78" t="s">
        <v>90</v>
      </c>
      <c r="BI2" s="78" t="s">
        <v>91</v>
      </c>
      <c r="BJ2" s="78" t="s">
        <v>92</v>
      </c>
      <c r="BK2" s="78" t="s">
        <v>93</v>
      </c>
      <c r="BL2" s="78" t="s">
        <v>94</v>
      </c>
      <c r="BM2" s="78" t="s">
        <v>95</v>
      </c>
      <c r="BN2" s="78" t="s">
        <v>96</v>
      </c>
      <c r="BO2" s="78" t="s">
        <v>97</v>
      </c>
      <c r="BP2" s="78" t="s">
        <v>98</v>
      </c>
      <c r="BQ2" s="78" t="s">
        <v>99</v>
      </c>
      <c r="BR2" s="78" t="s">
        <v>100</v>
      </c>
      <c r="BS2" s="78" t="s">
        <v>101</v>
      </c>
      <c r="BT2" s="78" t="s">
        <v>102</v>
      </c>
      <c r="BU2" s="78" t="s">
        <v>103</v>
      </c>
      <c r="BV2" s="78" t="s">
        <v>104</v>
      </c>
      <c r="BW2" s="78" t="s">
        <v>36</v>
      </c>
      <c r="BX2" s="78" t="s">
        <v>37</v>
      </c>
      <c r="BY2" s="78" t="s">
        <v>105</v>
      </c>
      <c r="BZ2" s="78" t="s">
        <v>106</v>
      </c>
      <c r="CA2" s="78" t="s">
        <v>107</v>
      </c>
      <c r="CB2" s="78" t="s">
        <v>108</v>
      </c>
      <c r="CC2" s="78" t="s">
        <v>109</v>
      </c>
      <c r="CD2" s="78" t="s">
        <v>110</v>
      </c>
      <c r="CE2" s="78" t="s">
        <v>111</v>
      </c>
      <c r="CF2" s="78" t="s">
        <v>112</v>
      </c>
      <c r="CG2" s="78" t="s">
        <v>113</v>
      </c>
      <c r="CH2" s="106"/>
      <c r="CI2" s="106"/>
    </row>
    <row r="3" spans="1:87" ht="16.5" customHeight="1" thickBot="1">
      <c r="A3" s="107" t="s">
        <v>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  <c r="N3" s="78" t="s">
        <v>44</v>
      </c>
      <c r="O3" s="78" t="s">
        <v>45</v>
      </c>
      <c r="P3" s="78" t="s">
        <v>46</v>
      </c>
      <c r="Q3" s="78" t="s">
        <v>47</v>
      </c>
      <c r="R3" s="78" t="s">
        <v>48</v>
      </c>
      <c r="S3" s="78" t="s">
        <v>49</v>
      </c>
      <c r="T3" s="78" t="s">
        <v>50</v>
      </c>
      <c r="U3" s="78" t="s">
        <v>51</v>
      </c>
      <c r="V3" s="78" t="s">
        <v>52</v>
      </c>
      <c r="W3" s="78" t="s">
        <v>53</v>
      </c>
      <c r="X3" s="78" t="s">
        <v>54</v>
      </c>
      <c r="Y3" s="78" t="s">
        <v>55</v>
      </c>
      <c r="Z3" s="78" t="s">
        <v>56</v>
      </c>
      <c r="AA3" s="78" t="s">
        <v>57</v>
      </c>
      <c r="AB3" s="78" t="s">
        <v>58</v>
      </c>
      <c r="AC3" s="78" t="s">
        <v>59</v>
      </c>
      <c r="AD3" s="78" t="s">
        <v>60</v>
      </c>
      <c r="AE3" s="78" t="s">
        <v>61</v>
      </c>
      <c r="AF3" s="78" t="s">
        <v>62</v>
      </c>
      <c r="AG3" s="78" t="s">
        <v>63</v>
      </c>
      <c r="AH3" s="78" t="s">
        <v>64</v>
      </c>
      <c r="AI3" s="78" t="s">
        <v>65</v>
      </c>
      <c r="AJ3" s="78" t="s">
        <v>66</v>
      </c>
      <c r="AK3" s="78" t="s">
        <v>67</v>
      </c>
      <c r="AL3" s="78" t="s">
        <v>68</v>
      </c>
      <c r="AM3" s="78" t="s">
        <v>69</v>
      </c>
      <c r="AN3" s="78" t="s">
        <v>70</v>
      </c>
      <c r="AO3" s="78" t="s">
        <v>71</v>
      </c>
      <c r="AP3" s="78" t="s">
        <v>72</v>
      </c>
      <c r="AQ3" s="78" t="s">
        <v>73</v>
      </c>
      <c r="AR3" s="78" t="s">
        <v>74</v>
      </c>
      <c r="AS3" s="78" t="s">
        <v>75</v>
      </c>
      <c r="AT3" s="78" t="s">
        <v>76</v>
      </c>
      <c r="AU3" s="78" t="s">
        <v>77</v>
      </c>
      <c r="AV3" s="78" t="s">
        <v>78</v>
      </c>
      <c r="AW3" s="78" t="s">
        <v>79</v>
      </c>
      <c r="AX3" s="78" t="s">
        <v>80</v>
      </c>
      <c r="AY3" s="78" t="s">
        <v>81</v>
      </c>
      <c r="AZ3" s="78" t="s">
        <v>82</v>
      </c>
      <c r="BA3" s="78" t="s">
        <v>83</v>
      </c>
      <c r="BB3" s="78" t="s">
        <v>84</v>
      </c>
      <c r="BC3" s="78" t="s">
        <v>85</v>
      </c>
      <c r="BD3" s="78" t="s">
        <v>86</v>
      </c>
      <c r="BE3" s="78" t="s">
        <v>87</v>
      </c>
      <c r="BF3" s="78" t="s">
        <v>88</v>
      </c>
      <c r="BG3" s="78" t="s">
        <v>89</v>
      </c>
      <c r="BH3" s="78" t="s">
        <v>90</v>
      </c>
      <c r="BI3" s="78" t="s">
        <v>91</v>
      </c>
      <c r="BJ3" s="78" t="s">
        <v>92</v>
      </c>
      <c r="BK3" s="78" t="s">
        <v>93</v>
      </c>
      <c r="BL3" s="78" t="s">
        <v>94</v>
      </c>
      <c r="BM3" s="78" t="s">
        <v>95</v>
      </c>
      <c r="BN3" s="78" t="s">
        <v>96</v>
      </c>
      <c r="BO3" s="78" t="s">
        <v>97</v>
      </c>
      <c r="BP3" s="78" t="s">
        <v>98</v>
      </c>
      <c r="BQ3" s="78" t="s">
        <v>99</v>
      </c>
      <c r="BR3" s="78" t="s">
        <v>100</v>
      </c>
      <c r="BS3" s="78" t="s">
        <v>101</v>
      </c>
      <c r="BT3" s="78" t="s">
        <v>102</v>
      </c>
      <c r="BU3" s="78" t="s">
        <v>103</v>
      </c>
      <c r="BV3" s="78" t="s">
        <v>104</v>
      </c>
      <c r="BW3" s="78" t="s">
        <v>36</v>
      </c>
      <c r="BX3" s="78" t="s">
        <v>37</v>
      </c>
      <c r="BY3" s="78" t="s">
        <v>105</v>
      </c>
      <c r="BZ3" s="78" t="s">
        <v>106</v>
      </c>
      <c r="CA3" s="78" t="s">
        <v>107</v>
      </c>
      <c r="CB3" s="78" t="s">
        <v>108</v>
      </c>
      <c r="CC3" s="78" t="s">
        <v>109</v>
      </c>
      <c r="CD3" s="78" t="s">
        <v>110</v>
      </c>
      <c r="CE3" s="78" t="s">
        <v>111</v>
      </c>
      <c r="CF3" s="78" t="s">
        <v>112</v>
      </c>
      <c r="CG3" s="78" t="s">
        <v>113</v>
      </c>
      <c r="CH3" s="106"/>
      <c r="CI3" s="106"/>
    </row>
    <row r="4" spans="1:85" ht="12.75">
      <c r="A4" s="14" t="s">
        <v>204</v>
      </c>
      <c r="B4" s="93" t="s">
        <v>17</v>
      </c>
      <c r="C4" s="7" t="s">
        <v>205</v>
      </c>
      <c r="D4" s="4">
        <v>180</v>
      </c>
      <c r="E4" s="39">
        <v>5.4</v>
      </c>
      <c r="F4" s="39">
        <v>5.22</v>
      </c>
      <c r="G4" s="39">
        <v>38.2</v>
      </c>
      <c r="H4" s="39">
        <v>101.4</v>
      </c>
      <c r="I4" s="39">
        <v>0.5</v>
      </c>
      <c r="J4" s="39">
        <v>0.05</v>
      </c>
      <c r="K4" s="39">
        <v>0.13</v>
      </c>
      <c r="L4" s="39">
        <v>0.47</v>
      </c>
      <c r="M4" s="39">
        <v>223</v>
      </c>
      <c r="N4">
        <v>0</v>
      </c>
      <c r="O4">
        <v>0</v>
      </c>
      <c r="P4">
        <v>88</v>
      </c>
      <c r="Q4">
        <v>0</v>
      </c>
      <c r="R4">
        <v>0</v>
      </c>
      <c r="S4">
        <v>0</v>
      </c>
      <c r="T4">
        <v>0</v>
      </c>
      <c r="U4">
        <v>2</v>
      </c>
      <c r="V4">
        <v>0</v>
      </c>
      <c r="W4">
        <v>24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16</v>
      </c>
      <c r="AF4">
        <v>2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0.2</v>
      </c>
      <c r="CD4">
        <v>0</v>
      </c>
      <c r="CE4">
        <v>0</v>
      </c>
      <c r="CF4">
        <v>0</v>
      </c>
      <c r="CG4">
        <v>0</v>
      </c>
    </row>
    <row r="5" spans="1:85" ht="12.75">
      <c r="A5" s="15" t="s">
        <v>145</v>
      </c>
      <c r="B5" s="94"/>
      <c r="C5" s="5" t="s">
        <v>38</v>
      </c>
      <c r="D5" s="6">
        <v>150</v>
      </c>
      <c r="E5" s="40">
        <v>1.1</v>
      </c>
      <c r="F5" s="40">
        <v>1.1</v>
      </c>
      <c r="G5" s="40">
        <v>8.4</v>
      </c>
      <c r="H5" s="40">
        <v>39.8</v>
      </c>
      <c r="I5" s="40">
        <v>0.1</v>
      </c>
      <c r="J5" s="40">
        <v>0</v>
      </c>
      <c r="K5" s="40">
        <v>0</v>
      </c>
      <c r="L5" s="40">
        <v>0.2</v>
      </c>
      <c r="M5" s="40">
        <v>46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37.5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7.5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0.15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</row>
    <row r="6" spans="1:86" ht="13.5" thickBot="1">
      <c r="A6" s="16" t="s">
        <v>135</v>
      </c>
      <c r="B6" s="95"/>
      <c r="C6" s="8" t="s">
        <v>151</v>
      </c>
      <c r="D6" s="3">
        <v>30</v>
      </c>
      <c r="E6" s="41">
        <v>3.333333333333333</v>
      </c>
      <c r="F6" s="41">
        <v>4.4</v>
      </c>
      <c r="G6" s="41">
        <v>9.4</v>
      </c>
      <c r="H6" s="41">
        <v>67.46666666666667</v>
      </c>
      <c r="I6" s="41">
        <v>0.05333333333333334</v>
      </c>
      <c r="J6" s="41">
        <v>0</v>
      </c>
      <c r="K6" s="41">
        <v>0.02666666666666667</v>
      </c>
      <c r="L6" s="41">
        <v>0.04666666666666667</v>
      </c>
      <c r="M6" s="50">
        <v>91.33333333333333</v>
      </c>
      <c r="N6" s="22"/>
      <c r="O6" s="22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>
        <v>10</v>
      </c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>
        <v>30</v>
      </c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</row>
    <row r="7" spans="1:14" ht="13.5" thickBot="1">
      <c r="A7" s="89" t="s">
        <v>22</v>
      </c>
      <c r="B7" s="89"/>
      <c r="C7" s="89"/>
      <c r="D7" s="89"/>
      <c r="E7" s="13">
        <f aca="true" t="shared" si="0" ref="E7:M7">SUM(E4:E6)</f>
        <v>9.833333333333332</v>
      </c>
      <c r="F7" s="13">
        <f t="shared" si="0"/>
        <v>10.72</v>
      </c>
      <c r="G7" s="13">
        <f t="shared" si="0"/>
        <v>56</v>
      </c>
      <c r="H7" s="13">
        <f t="shared" si="0"/>
        <v>208.66666666666666</v>
      </c>
      <c r="I7" s="13">
        <f t="shared" si="0"/>
        <v>0.6533333333333333</v>
      </c>
      <c r="J7" s="13">
        <f t="shared" si="0"/>
        <v>0.05</v>
      </c>
      <c r="K7" s="13">
        <f t="shared" si="0"/>
        <v>0.15666666666666668</v>
      </c>
      <c r="L7" s="13">
        <f t="shared" si="0"/>
        <v>0.7166666666666666</v>
      </c>
      <c r="M7" s="69">
        <f t="shared" si="0"/>
        <v>360.3333333333333</v>
      </c>
      <c r="N7" s="54"/>
    </row>
    <row r="8" spans="1:14" ht="13.5" thickBot="1">
      <c r="A8" s="117" t="s">
        <v>18</v>
      </c>
      <c r="B8" s="118"/>
      <c r="C8" s="12" t="s">
        <v>152</v>
      </c>
      <c r="D8" s="11">
        <v>100</v>
      </c>
      <c r="E8" s="42">
        <v>0.4</v>
      </c>
      <c r="F8" s="42">
        <v>0.4</v>
      </c>
      <c r="G8" s="42">
        <v>9.8</v>
      </c>
      <c r="H8" s="42">
        <v>16</v>
      </c>
      <c r="I8" s="48">
        <v>2.2</v>
      </c>
      <c r="J8" s="42">
        <v>0.03</v>
      </c>
      <c r="K8" s="42">
        <v>0</v>
      </c>
      <c r="L8" s="42">
        <v>10</v>
      </c>
      <c r="M8" s="40">
        <v>42.68</v>
      </c>
      <c r="N8" s="54"/>
    </row>
    <row r="9" spans="1:85" ht="13.5" customHeight="1" hidden="1">
      <c r="A9" s="14"/>
      <c r="B9" s="93" t="s">
        <v>19</v>
      </c>
      <c r="C9" s="7"/>
      <c r="D9" s="4"/>
      <c r="E9" s="39"/>
      <c r="F9" s="39"/>
      <c r="G9" s="39"/>
      <c r="H9" s="39"/>
      <c r="I9" s="39"/>
      <c r="J9" s="39"/>
      <c r="K9" s="39"/>
      <c r="L9" s="39"/>
      <c r="M9" s="39"/>
      <c r="N9" s="54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1.5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5</v>
      </c>
      <c r="BL9">
        <v>0</v>
      </c>
      <c r="BM9">
        <v>20</v>
      </c>
      <c r="BN9">
        <v>2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0.25</v>
      </c>
      <c r="CD9">
        <v>0</v>
      </c>
      <c r="CE9">
        <v>0</v>
      </c>
      <c r="CF9">
        <v>0</v>
      </c>
      <c r="CG9">
        <v>0</v>
      </c>
    </row>
    <row r="10" spans="1:85" ht="12.75">
      <c r="A10" s="14" t="s">
        <v>188</v>
      </c>
      <c r="B10" s="94"/>
      <c r="C10" s="7" t="s">
        <v>187</v>
      </c>
      <c r="D10" s="4">
        <v>200</v>
      </c>
      <c r="E10" s="39">
        <v>1.6</v>
      </c>
      <c r="F10" s="39">
        <v>2.6</v>
      </c>
      <c r="G10" s="39">
        <v>6.6</v>
      </c>
      <c r="H10" s="39">
        <v>34.8</v>
      </c>
      <c r="I10" s="39">
        <v>0.58</v>
      </c>
      <c r="J10" s="39">
        <v>0.04</v>
      </c>
      <c r="K10" s="39">
        <v>0.04</v>
      </c>
      <c r="L10" s="39">
        <v>11.2</v>
      </c>
      <c r="M10" s="39">
        <v>56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2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5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24.5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</row>
    <row r="11" spans="1:85" ht="12.75" hidden="1">
      <c r="A11" s="15"/>
      <c r="B11" s="94"/>
      <c r="C11" s="5"/>
      <c r="D11" s="6"/>
      <c r="E11" s="40"/>
      <c r="F11" s="40"/>
      <c r="G11" s="40"/>
      <c r="H11" s="40"/>
      <c r="I11" s="40"/>
      <c r="J11" s="40"/>
      <c r="K11" s="40"/>
      <c r="L11" s="40"/>
      <c r="M11" s="40"/>
      <c r="N11" s="54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60</v>
      </c>
      <c r="U11">
        <v>0</v>
      </c>
      <c r="V11">
        <v>0</v>
      </c>
      <c r="W11">
        <v>16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5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12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0.5</v>
      </c>
      <c r="CD11">
        <v>0</v>
      </c>
      <c r="CE11">
        <v>0</v>
      </c>
      <c r="CF11">
        <v>0</v>
      </c>
      <c r="CG11">
        <v>0</v>
      </c>
    </row>
    <row r="12" spans="1:85" ht="12.75">
      <c r="A12" s="15" t="s">
        <v>192</v>
      </c>
      <c r="B12" s="94"/>
      <c r="C12" s="5" t="s">
        <v>191</v>
      </c>
      <c r="D12" s="6">
        <v>70</v>
      </c>
      <c r="E12" s="40">
        <v>8.54</v>
      </c>
      <c r="F12" s="40">
        <v>9.17</v>
      </c>
      <c r="G12" s="40">
        <v>1.4700000000000002</v>
      </c>
      <c r="H12" s="40">
        <v>9.772</v>
      </c>
      <c r="I12" s="40">
        <v>0.721</v>
      </c>
      <c r="J12" s="40">
        <v>0.028</v>
      </c>
      <c r="K12" s="40">
        <v>0.063</v>
      </c>
      <c r="L12" s="40">
        <v>0.40599999999999997</v>
      </c>
      <c r="M12" s="40">
        <v>123</v>
      </c>
      <c r="N12">
        <v>0</v>
      </c>
      <c r="O12">
        <v>48.3</v>
      </c>
      <c r="P12">
        <v>0</v>
      </c>
      <c r="Q12">
        <v>0</v>
      </c>
      <c r="R12">
        <v>0</v>
      </c>
      <c r="S12">
        <v>0</v>
      </c>
      <c r="T12">
        <v>0</v>
      </c>
      <c r="U12">
        <v>2.1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2.1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1.4000000000000001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0.56</v>
      </c>
      <c r="CD12">
        <v>0</v>
      </c>
      <c r="CE12">
        <v>0</v>
      </c>
      <c r="CF12">
        <v>0</v>
      </c>
      <c r="CG12">
        <v>0</v>
      </c>
    </row>
    <row r="13" spans="1:85" ht="12.75">
      <c r="A13" s="15" t="s">
        <v>139</v>
      </c>
      <c r="B13" s="94"/>
      <c r="C13" s="5" t="s">
        <v>41</v>
      </c>
      <c r="D13" s="6">
        <v>130</v>
      </c>
      <c r="E13" s="40">
        <v>4.6</v>
      </c>
      <c r="F13" s="40">
        <v>3.3</v>
      </c>
      <c r="G13" s="40">
        <v>28.1</v>
      </c>
      <c r="H13" s="40">
        <v>11.11</v>
      </c>
      <c r="I13" s="40">
        <v>0.64</v>
      </c>
      <c r="J13" s="40">
        <v>0.05</v>
      </c>
      <c r="K13" s="40">
        <v>0.02</v>
      </c>
      <c r="L13" s="40">
        <v>0</v>
      </c>
      <c r="M13" s="40">
        <v>163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5</v>
      </c>
      <c r="W13">
        <v>0</v>
      </c>
      <c r="X13">
        <v>0</v>
      </c>
      <c r="Y13">
        <v>0</v>
      </c>
      <c r="Z13">
        <v>0</v>
      </c>
      <c r="AA13">
        <v>0</v>
      </c>
      <c r="AB13">
        <v>5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7</v>
      </c>
      <c r="BK13">
        <v>0</v>
      </c>
      <c r="BL13">
        <v>40</v>
      </c>
      <c r="BM13">
        <v>16</v>
      </c>
      <c r="BN13">
        <v>8</v>
      </c>
      <c r="BO13">
        <v>8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1</v>
      </c>
      <c r="CD13">
        <v>0</v>
      </c>
      <c r="CE13">
        <v>0</v>
      </c>
      <c r="CF13">
        <v>0</v>
      </c>
      <c r="CG13">
        <v>0</v>
      </c>
    </row>
    <row r="14" spans="1:86" ht="12.75">
      <c r="A14" s="15" t="s">
        <v>136</v>
      </c>
      <c r="B14" s="94"/>
      <c r="C14" s="5" t="s">
        <v>117</v>
      </c>
      <c r="D14" s="6">
        <v>180</v>
      </c>
      <c r="E14" s="40">
        <v>0.44</v>
      </c>
      <c r="F14" s="40">
        <v>0.02</v>
      </c>
      <c r="G14" s="40">
        <v>16.44</v>
      </c>
      <c r="H14" s="40">
        <v>13</v>
      </c>
      <c r="I14" s="40">
        <v>0.3</v>
      </c>
      <c r="J14" s="40">
        <v>0.01</v>
      </c>
      <c r="K14" s="40">
        <v>0.01</v>
      </c>
      <c r="L14" s="40">
        <v>0.14</v>
      </c>
      <c r="M14" s="46">
        <v>65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2.666666666666667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35.333333333333336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0.6666666666666667</v>
      </c>
      <c r="CD14" s="58">
        <v>0</v>
      </c>
      <c r="CE14" s="58">
        <v>0</v>
      </c>
      <c r="CF14" s="58">
        <v>0</v>
      </c>
      <c r="CG14" s="58">
        <v>0</v>
      </c>
      <c r="CH14" s="57"/>
    </row>
    <row r="15" spans="1:88" ht="12.75">
      <c r="A15" s="15"/>
      <c r="B15" s="94"/>
      <c r="C15" s="8" t="s">
        <v>166</v>
      </c>
      <c r="D15" s="3">
        <v>10</v>
      </c>
      <c r="E15" s="41">
        <v>0.66</v>
      </c>
      <c r="F15" s="41">
        <v>0.07</v>
      </c>
      <c r="G15" s="41">
        <v>4.67</v>
      </c>
      <c r="H15" s="41">
        <v>1.5</v>
      </c>
      <c r="I15" s="41">
        <v>0.15</v>
      </c>
      <c r="J15" s="41">
        <v>0.01</v>
      </c>
      <c r="K15" s="41">
        <v>0</v>
      </c>
      <c r="L15" s="41">
        <v>0</v>
      </c>
      <c r="M15" s="50">
        <v>22.35</v>
      </c>
      <c r="N15" s="22">
        <v>0</v>
      </c>
      <c r="O15" s="22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30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/>
      <c r="CI15" s="20"/>
      <c r="CJ15" s="1"/>
    </row>
    <row r="16" spans="1:88" ht="13.5" thickBot="1">
      <c r="A16" s="16"/>
      <c r="B16" s="95"/>
      <c r="C16" s="8" t="s">
        <v>37</v>
      </c>
      <c r="D16" s="3">
        <v>30</v>
      </c>
      <c r="E16" s="44">
        <v>1.98</v>
      </c>
      <c r="F16" s="44">
        <v>0.36</v>
      </c>
      <c r="G16" s="44">
        <v>10.02</v>
      </c>
      <c r="H16" s="44">
        <v>10.5</v>
      </c>
      <c r="I16" s="44">
        <v>1.17</v>
      </c>
      <c r="J16" s="44">
        <v>0.052500000000000005</v>
      </c>
      <c r="K16" s="44">
        <v>0.024</v>
      </c>
      <c r="L16" s="44">
        <v>0</v>
      </c>
      <c r="M16" s="51">
        <v>52.125</v>
      </c>
      <c r="N16" s="22">
        <v>0</v>
      </c>
      <c r="O16" s="22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30</v>
      </c>
      <c r="BY16" s="20">
        <v>0</v>
      </c>
      <c r="BZ16" s="20">
        <v>0</v>
      </c>
      <c r="CA16" s="20">
        <v>0</v>
      </c>
      <c r="CB16" s="20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/>
      <c r="CI16" s="20"/>
      <c r="CJ16" s="1"/>
    </row>
    <row r="17" spans="1:14" ht="13.5" thickBot="1">
      <c r="A17" s="89" t="s">
        <v>23</v>
      </c>
      <c r="B17" s="89"/>
      <c r="C17" s="89"/>
      <c r="D17" s="89"/>
      <c r="E17" s="13">
        <f>SUM(E9:E16)</f>
        <v>17.819999999999997</v>
      </c>
      <c r="F17" s="13">
        <f aca="true" t="shared" si="1" ref="F17:M17">SUM(F9:F16)</f>
        <v>15.52</v>
      </c>
      <c r="G17" s="13">
        <f t="shared" si="1"/>
        <v>67.3</v>
      </c>
      <c r="H17" s="13">
        <f t="shared" si="1"/>
        <v>80.68199999999999</v>
      </c>
      <c r="I17" s="13">
        <f t="shared" si="1"/>
        <v>3.5609999999999995</v>
      </c>
      <c r="J17" s="13">
        <f t="shared" si="1"/>
        <v>0.1905</v>
      </c>
      <c r="K17" s="13">
        <f t="shared" si="1"/>
        <v>0.157</v>
      </c>
      <c r="L17" s="13">
        <f t="shared" si="1"/>
        <v>11.746</v>
      </c>
      <c r="M17" s="13">
        <f t="shared" si="1"/>
        <v>481.475</v>
      </c>
      <c r="N17" s="54"/>
    </row>
    <row r="18" spans="1:85" ht="12.75">
      <c r="A18" s="14" t="s">
        <v>155</v>
      </c>
      <c r="B18" s="94" t="s">
        <v>20</v>
      </c>
      <c r="C18" s="7" t="s">
        <v>121</v>
      </c>
      <c r="D18" s="4">
        <v>180</v>
      </c>
      <c r="E18" s="39">
        <v>3.06</v>
      </c>
      <c r="F18" s="39">
        <v>3.33</v>
      </c>
      <c r="G18" s="39">
        <v>10.8</v>
      </c>
      <c r="H18" s="39">
        <v>79.7</v>
      </c>
      <c r="I18" s="39">
        <v>0.23</v>
      </c>
      <c r="J18" s="39">
        <v>0.04</v>
      </c>
      <c r="K18" s="39">
        <v>0.1</v>
      </c>
      <c r="L18" s="39">
        <v>0.4</v>
      </c>
      <c r="M18" s="39">
        <v>85.5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3</v>
      </c>
      <c r="V18">
        <v>0</v>
      </c>
      <c r="W18">
        <v>11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30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0.25</v>
      </c>
      <c r="CD18">
        <v>0</v>
      </c>
      <c r="CE18">
        <v>0</v>
      </c>
      <c r="CF18">
        <v>0</v>
      </c>
      <c r="CG18">
        <v>0</v>
      </c>
    </row>
    <row r="19" spans="1:79" ht="12.75">
      <c r="A19" s="15" t="s">
        <v>133</v>
      </c>
      <c r="B19" s="95"/>
      <c r="C19" s="8" t="s">
        <v>40</v>
      </c>
      <c r="D19" s="3">
        <v>150</v>
      </c>
      <c r="E19" s="40">
        <v>0</v>
      </c>
      <c r="F19" s="40">
        <v>0</v>
      </c>
      <c r="G19" s="40">
        <v>6.83</v>
      </c>
      <c r="H19" s="40">
        <v>0.195</v>
      </c>
      <c r="I19" s="40">
        <v>0.02</v>
      </c>
      <c r="J19" s="40">
        <v>0</v>
      </c>
      <c r="K19" s="40">
        <v>0</v>
      </c>
      <c r="L19" s="40">
        <v>0</v>
      </c>
      <c r="M19" s="40">
        <v>26.3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9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0.18</v>
      </c>
    </row>
    <row r="20" spans="1:13" ht="13.5" thickBot="1">
      <c r="A20" s="15"/>
      <c r="B20" s="73"/>
      <c r="C20" s="8" t="s">
        <v>36</v>
      </c>
      <c r="D20" s="3">
        <v>10</v>
      </c>
      <c r="E20" s="40">
        <v>0.66</v>
      </c>
      <c r="F20" s="40" t="s">
        <v>154</v>
      </c>
      <c r="G20" s="40">
        <v>4.67</v>
      </c>
      <c r="H20" s="40">
        <v>1.5</v>
      </c>
      <c r="I20" s="40">
        <v>0.15</v>
      </c>
      <c r="J20" s="40">
        <v>0.01</v>
      </c>
      <c r="K20" s="40">
        <v>0</v>
      </c>
      <c r="L20" s="40">
        <v>0</v>
      </c>
      <c r="M20" s="40">
        <v>22.35</v>
      </c>
    </row>
    <row r="21" spans="1:14" ht="13.5" thickBot="1">
      <c r="A21" s="89" t="s">
        <v>24</v>
      </c>
      <c r="B21" s="89"/>
      <c r="C21" s="89"/>
      <c r="D21" s="89"/>
      <c r="E21" s="13">
        <f aca="true" t="shared" si="2" ref="E21:L21">SUM(E18:E19)</f>
        <v>3.06</v>
      </c>
      <c r="F21" s="13">
        <f t="shared" si="2"/>
        <v>3.33</v>
      </c>
      <c r="G21" s="13">
        <f t="shared" si="2"/>
        <v>17.630000000000003</v>
      </c>
      <c r="H21" s="13">
        <f t="shared" si="2"/>
        <v>79.895</v>
      </c>
      <c r="I21" s="13">
        <f t="shared" si="2"/>
        <v>0.25</v>
      </c>
      <c r="J21" s="13">
        <f t="shared" si="2"/>
        <v>0.04</v>
      </c>
      <c r="K21" s="13">
        <f t="shared" si="2"/>
        <v>0.1</v>
      </c>
      <c r="L21" s="13">
        <f t="shared" si="2"/>
        <v>0.4</v>
      </c>
      <c r="M21" s="13">
        <f>SUM(M18:M20)</f>
        <v>134.15</v>
      </c>
      <c r="N21" s="54"/>
    </row>
    <row r="22" spans="1:82" ht="13.5" thickBot="1">
      <c r="A22" s="89" t="s">
        <v>21</v>
      </c>
      <c r="B22" s="89"/>
      <c r="C22" s="89"/>
      <c r="D22" s="89"/>
      <c r="E22" s="13">
        <f aca="true" t="shared" si="3" ref="E22:M22">SUM(E7+E17+E21+E8)</f>
        <v>31.113333333333326</v>
      </c>
      <c r="F22" s="13">
        <f t="shared" si="3"/>
        <v>29.97</v>
      </c>
      <c r="G22" s="13">
        <f t="shared" si="3"/>
        <v>150.73000000000002</v>
      </c>
      <c r="H22" s="13">
        <f t="shared" si="3"/>
        <v>385.2436666666666</v>
      </c>
      <c r="I22" s="13">
        <f t="shared" si="3"/>
        <v>6.6643333333333326</v>
      </c>
      <c r="J22" s="13">
        <f t="shared" si="3"/>
        <v>0.3105</v>
      </c>
      <c r="K22" s="13">
        <f t="shared" si="3"/>
        <v>0.4136666666666666</v>
      </c>
      <c r="L22" s="13">
        <f t="shared" si="3"/>
        <v>22.86266666666667</v>
      </c>
      <c r="M22" s="13">
        <f t="shared" si="3"/>
        <v>1018.6383333333333</v>
      </c>
      <c r="N22" s="56">
        <f>SUM(N4:N21)</f>
        <v>0</v>
      </c>
      <c r="O22" s="22">
        <f>SUM(O4:O21)</f>
        <v>48.3</v>
      </c>
      <c r="P22" s="20"/>
      <c r="Q22" s="77">
        <f>SUM(Q4:R21)</f>
        <v>0</v>
      </c>
      <c r="R22" s="77"/>
      <c r="S22" s="77">
        <f>SUM(S4:T21)</f>
        <v>60</v>
      </c>
      <c r="T22" s="77"/>
      <c r="U22" s="22">
        <f>SUM(U4:U21)</f>
        <v>9.766666666666666</v>
      </c>
      <c r="V22" s="22">
        <f>SUM(V4:V21)</f>
        <v>9</v>
      </c>
      <c r="W22" s="102">
        <f>SUM(W4:AA21)</f>
        <v>88.5</v>
      </c>
      <c r="X22" s="102"/>
      <c r="Y22" s="102"/>
      <c r="Z22" s="102"/>
      <c r="AA22" s="102"/>
      <c r="AB22" s="22">
        <f>SUM(AB4:AB21)</f>
        <v>5</v>
      </c>
      <c r="AC22" s="22">
        <f>SUM(AC4:AC21)</f>
        <v>0</v>
      </c>
      <c r="AD22" s="22">
        <f>SUM(AD4:AD21)</f>
        <v>10</v>
      </c>
      <c r="AE22" s="22">
        <f>SUM(AE4:AE21)</f>
        <v>51</v>
      </c>
      <c r="AF22" s="22">
        <f>SUM(AF4:AF21)</f>
        <v>4.1</v>
      </c>
      <c r="AG22" s="77">
        <f>SUM(AG4:AM21,AP4:AQ21)</f>
        <v>35.333333333333336</v>
      </c>
      <c r="AH22" s="77"/>
      <c r="AI22" s="77"/>
      <c r="AJ22" s="77"/>
      <c r="AK22" s="77"/>
      <c r="AL22" s="77"/>
      <c r="AM22" s="77"/>
      <c r="AN22" s="77">
        <f>SUM(AN4:AO21)</f>
        <v>0</v>
      </c>
      <c r="AO22" s="77"/>
      <c r="AP22" s="77"/>
      <c r="AQ22" s="77"/>
      <c r="AR22" s="22">
        <f>SUM(AR4:AR21)</f>
        <v>19</v>
      </c>
      <c r="AS22" s="77">
        <f>SUM(AS4:AY21)</f>
        <v>0</v>
      </c>
      <c r="AT22" s="77"/>
      <c r="AU22" s="77"/>
      <c r="AV22" s="77"/>
      <c r="AW22" s="77"/>
      <c r="AX22" s="77"/>
      <c r="AY22" s="77"/>
      <c r="AZ22" s="20"/>
      <c r="BA22" s="22">
        <f>SUM(BA4:BA21)</f>
        <v>0</v>
      </c>
      <c r="BB22" s="77">
        <f>SUM(BB4:BD21)</f>
        <v>0</v>
      </c>
      <c r="BC22" s="77"/>
      <c r="BD22" s="77"/>
      <c r="BE22" s="77">
        <f>SUM(BE4:BI21)</f>
        <v>5</v>
      </c>
      <c r="BF22" s="77"/>
      <c r="BG22" s="77"/>
      <c r="BH22" s="77"/>
      <c r="BI22" s="77"/>
      <c r="BJ22" s="20"/>
      <c r="BK22" s="20"/>
      <c r="BL22" s="22">
        <f>SUM(BL4:BL21)</f>
        <v>40</v>
      </c>
      <c r="BM22" s="77">
        <f>SUM(BM4:BT21,BJ4:BK21)</f>
        <v>91.9</v>
      </c>
      <c r="BN22" s="77"/>
      <c r="BO22" s="77"/>
      <c r="BP22" s="77"/>
      <c r="BQ22" s="77"/>
      <c r="BR22" s="77"/>
      <c r="BS22" s="77"/>
      <c r="BT22" s="77"/>
      <c r="BU22" s="20"/>
      <c r="BV22" s="20"/>
      <c r="BW22" s="22">
        <f aca="true" t="shared" si="4" ref="BW22:CD22">SUM(BW4:BW21)</f>
        <v>72</v>
      </c>
      <c r="BX22" s="22">
        <f t="shared" si="4"/>
        <v>30</v>
      </c>
      <c r="BY22" s="22">
        <f t="shared" si="4"/>
        <v>0</v>
      </c>
      <c r="BZ22" s="22">
        <f t="shared" si="4"/>
        <v>0</v>
      </c>
      <c r="CA22" s="22">
        <f t="shared" si="4"/>
        <v>0.32999999999999996</v>
      </c>
      <c r="CB22" s="22">
        <f t="shared" si="4"/>
        <v>0</v>
      </c>
      <c r="CC22" s="22">
        <f t="shared" si="4"/>
        <v>3.4266666666666667</v>
      </c>
      <c r="CD22" s="22">
        <f t="shared" si="4"/>
        <v>0</v>
      </c>
    </row>
    <row r="23" spans="1:13" s="1" customFormat="1" ht="13.5" hidden="1" thickBot="1">
      <c r="A23" s="89" t="s">
        <v>42</v>
      </c>
      <c r="B23" s="89"/>
      <c r="C23" s="89"/>
      <c r="D23" s="89"/>
      <c r="E23" s="52">
        <f>E22/0.42-100</f>
        <v>-25.92063492063494</v>
      </c>
      <c r="F23" s="52">
        <f>F22/0.3525-100</f>
        <v>-14.97872340425532</v>
      </c>
      <c r="G23" s="52">
        <f>G22/1.5225-100</f>
        <v>-0.9983579638751934</v>
      </c>
      <c r="H23" s="13">
        <f>H22/8-100</f>
        <v>-51.84454166666667</v>
      </c>
      <c r="I23" s="13">
        <f>I22/0.08-100</f>
        <v>-16.69583333333334</v>
      </c>
      <c r="J23" s="13">
        <f>J22/0.008-100</f>
        <v>-61.1875</v>
      </c>
      <c r="K23" s="13">
        <f>K22/0.01-100</f>
        <v>-58.63333333333334</v>
      </c>
      <c r="L23" s="13">
        <f>L22/0.45-100</f>
        <v>-49.19407407407407</v>
      </c>
      <c r="M23" s="52">
        <f>M22/10.5-100</f>
        <v>-2.9868253968253953</v>
      </c>
    </row>
    <row r="24" ht="13.5" thickBot="1"/>
    <row r="25" spans="1:13" ht="13.5" thickBot="1">
      <c r="A25" s="60"/>
      <c r="B25" s="122" t="s">
        <v>115</v>
      </c>
      <c r="C25" s="122"/>
      <c r="D25" s="123"/>
      <c r="E25" s="61">
        <f>SUM('1.Понедельник'!E29,'2 Вторник 3 Среда'!E20,'2 Вторник 3 Среда'!E39,'4 Четверг 5 Пятница'!E21,'4 Четверг 5 Пятница'!E41,'6 Понедельник 7 Вторник'!E20,'6 Понедельник 7 Вторник'!E39,'8 Среда 9 четверг'!E20,'8 Среда 9 четверг'!E40,'10 пятница'!E22)</f>
        <v>367.5266666666667</v>
      </c>
      <c r="F25" s="61">
        <f>SUM('1.Понедельник'!F29,'2 Вторник 3 Среда'!F20,'2 Вторник 3 Среда'!F39,'4 Четверг 5 Пятница'!F21,'4 Четверг 5 Пятница'!F41,'6 Понедельник 7 Вторник'!F20,'6 Понедельник 7 Вторник'!F39,'8 Среда 9 четверг'!F20,'8 Среда 9 четверг'!F40,'10 пятница'!F22)</f>
        <v>339.64</v>
      </c>
      <c r="G25" s="61">
        <f>SUM('1.Понедельник'!G29,'2 Вторник 3 Среда'!G20,'2 Вторник 3 Среда'!G39,'4 Четверг 5 Пятница'!G21,'4 Четверг 5 Пятница'!G41,'6 Понедельник 7 Вторник'!G20,'6 Понедельник 7 Вторник'!G39,'8 Среда 9 четверг'!G20,'8 Среда 9 четверг'!G40,'10 пятница'!G22)</f>
        <v>1525.02</v>
      </c>
      <c r="H25" s="62">
        <f>SUM('1.Понедельник'!H29,'2 Вторник 3 Среда'!H20,'2 Вторник 3 Среда'!H39,'4 Четверг 5 Пятница'!H21,'4 Четверг 5 Пятница'!H41,'6 Понедельник 7 Вторник'!H20,'6 Понедельник 7 Вторник'!H39,'8 Среда 9 четверг'!H20,'8 Среда 9 четверг'!H40,'10 пятница'!H22)</f>
        <v>4024.9603333333334</v>
      </c>
      <c r="I25" s="62">
        <f>SUM('1.Понедельник'!I29,'2 Вторник 3 Среда'!I20,'2 Вторник 3 Среда'!I39,'4 Четверг 5 Пятница'!I21,'4 Четверг 5 Пятница'!I41,'6 Понедельник 7 Вторник'!I20,'6 Понедельник 7 Вторник'!I39,'8 Среда 9 четверг'!I20,'8 Среда 9 четверг'!I40,'10 пятница'!I22)</f>
        <v>90.75766666666667</v>
      </c>
      <c r="J25" s="61">
        <f>SUM('1.Понедельник'!J29,'2 Вторник 3 Среда'!J20,'2 Вторник 3 Среда'!J39,'4 Четверг 5 Пятница'!J21,'4 Четверг 5 Пятница'!J41,'6 Понедельник 7 Вторник'!J20,'6 Понедельник 7 Вторник'!J39,'8 Среда 9 четверг'!J20,'8 Среда 9 четверг'!J40,'10 пятница'!J22)</f>
        <v>4.622999999999999</v>
      </c>
      <c r="K25" s="61">
        <f>SUM('1.Понедельник'!K29,'2 Вторник 3 Среда'!K20,'2 Вторник 3 Среда'!K39,'4 Четверг 5 Пятница'!K21,'4 Четверг 5 Пятница'!K41,'6 Понедельник 7 Вторник'!K20,'6 Понедельник 7 Вторник'!K39,'8 Среда 9 четверг'!K20,'8 Среда 9 четверг'!K40,'10 пятница'!K22)</f>
        <v>6.556333333333334</v>
      </c>
      <c r="L25" s="63">
        <f>SUM('1.Понедельник'!L29,'2 Вторник 3 Среда'!L20,'2 Вторник 3 Среда'!L39,'4 Четверг 5 Пятница'!L21,'4 Четверг 5 Пятница'!L41,'6 Понедельник 7 Вторник'!L20,'6 Понедельник 7 Вторник'!L39,'8 Среда 9 четверг'!L20,'8 Среда 9 четверг'!L40,'10 пятница'!L22)</f>
        <v>450.03933333333333</v>
      </c>
      <c r="M25" s="68">
        <f>SUM('1.Понедельник'!M29,'2 Вторник 3 Среда'!M20,'2 Вторник 3 Среда'!M39,'4 Четверг 5 Пятница'!M21,'4 Четверг 5 Пятница'!M41,'6 Понедельник 7 Вторник'!M20,'6 Понедельник 7 Вторник'!M39,'8 Среда 9 четверг'!M20,'8 Среда 9 четверг'!M40,'10 пятница'!M22)</f>
        <v>10683.186666666668</v>
      </c>
    </row>
    <row r="42" spans="14:85" ht="12.75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</sheetData>
  <sheetProtection/>
  <mergeCells count="103">
    <mergeCell ref="B25:D25"/>
    <mergeCell ref="M1:M2"/>
    <mergeCell ref="A8:B8"/>
    <mergeCell ref="A7:D7"/>
    <mergeCell ref="B9:B16"/>
    <mergeCell ref="D1:D2"/>
    <mergeCell ref="H1:I1"/>
    <mergeCell ref="E1:G1"/>
    <mergeCell ref="A1:A2"/>
    <mergeCell ref="C1:C2"/>
    <mergeCell ref="J1:L1"/>
    <mergeCell ref="A23:D23"/>
    <mergeCell ref="A17:D17"/>
    <mergeCell ref="B18:B19"/>
    <mergeCell ref="A21:D21"/>
    <mergeCell ref="A22:D22"/>
    <mergeCell ref="B1:B2"/>
    <mergeCell ref="B4:B6"/>
    <mergeCell ref="A3:M3"/>
    <mergeCell ref="AA1:AA3"/>
    <mergeCell ref="AB1:AB3"/>
    <mergeCell ref="N1:N3"/>
    <mergeCell ref="O1:O3"/>
    <mergeCell ref="P1:P3"/>
    <mergeCell ref="Q1:Q3"/>
    <mergeCell ref="R1:R3"/>
    <mergeCell ref="U1:U3"/>
    <mergeCell ref="AL1:AL3"/>
    <mergeCell ref="S1:S3"/>
    <mergeCell ref="AJ1:AJ3"/>
    <mergeCell ref="AK1:AK3"/>
    <mergeCell ref="V1:V3"/>
    <mergeCell ref="W1:W3"/>
    <mergeCell ref="X1:X3"/>
    <mergeCell ref="Y1:Y3"/>
    <mergeCell ref="Z1:Z3"/>
    <mergeCell ref="T1:T3"/>
    <mergeCell ref="AC1:AC3"/>
    <mergeCell ref="AD1:AD3"/>
    <mergeCell ref="AE1:AE3"/>
    <mergeCell ref="AF1:AF3"/>
    <mergeCell ref="AG1:AG3"/>
    <mergeCell ref="AH1:AH3"/>
    <mergeCell ref="CI1:CI3"/>
    <mergeCell ref="BJ1:BJ3"/>
    <mergeCell ref="BK1:BK3"/>
    <mergeCell ref="BL1:BL3"/>
    <mergeCell ref="BM1:BM3"/>
    <mergeCell ref="BA1:BA3"/>
    <mergeCell ref="BN1:BN3"/>
    <mergeCell ref="CA1:CA3"/>
    <mergeCell ref="BV1:BV3"/>
    <mergeCell ref="BF1:BF3"/>
    <mergeCell ref="CH1:CH3"/>
    <mergeCell ref="AM1:AM3"/>
    <mergeCell ref="AN1:AN3"/>
    <mergeCell ref="AO1:AO3"/>
    <mergeCell ref="AP1:AP3"/>
    <mergeCell ref="BD1:BD3"/>
    <mergeCell ref="AW1:AW3"/>
    <mergeCell ref="BE1:BE3"/>
    <mergeCell ref="AQ1:AQ3"/>
    <mergeCell ref="AX1:AX3"/>
    <mergeCell ref="CG1:CG3"/>
    <mergeCell ref="BW1:BW3"/>
    <mergeCell ref="CC1:CC3"/>
    <mergeCell ref="CD1:CD3"/>
    <mergeCell ref="CE1:CE3"/>
    <mergeCell ref="AI1:AI3"/>
    <mergeCell ref="AZ1:AZ3"/>
    <mergeCell ref="AR1:AR3"/>
    <mergeCell ref="AU1:AU3"/>
    <mergeCell ref="AV1:AV3"/>
    <mergeCell ref="CF1:CF3"/>
    <mergeCell ref="BZ1:BZ3"/>
    <mergeCell ref="AP22:AQ22"/>
    <mergeCell ref="BQ1:BQ3"/>
    <mergeCell ref="BR1:BR3"/>
    <mergeCell ref="BS1:BS3"/>
    <mergeCell ref="BT1:BT3"/>
    <mergeCell ref="BX1:BX3"/>
    <mergeCell ref="BY1:BY3"/>
    <mergeCell ref="BP1:BP3"/>
    <mergeCell ref="BB1:BB3"/>
    <mergeCell ref="BC1:BC3"/>
    <mergeCell ref="BM22:BT22"/>
    <mergeCell ref="AS1:AS3"/>
    <mergeCell ref="AT1:AT3"/>
    <mergeCell ref="BG1:BG3"/>
    <mergeCell ref="BH1:BH3"/>
    <mergeCell ref="BI1:BI3"/>
    <mergeCell ref="AY1:AY3"/>
    <mergeCell ref="BO1:BO3"/>
    <mergeCell ref="CB1:CB3"/>
    <mergeCell ref="Q22:R22"/>
    <mergeCell ref="S22:T22"/>
    <mergeCell ref="W22:AA22"/>
    <mergeCell ref="AG22:AM22"/>
    <mergeCell ref="AN22:AO22"/>
    <mergeCell ref="BE22:BI22"/>
    <mergeCell ref="BU1:BU3"/>
    <mergeCell ref="AS22:AY22"/>
    <mergeCell ref="BB22:BD22"/>
  </mergeCells>
  <printOptions/>
  <pageMargins left="0.53" right="0.22" top="0.33" bottom="0.37" header="0.23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7"/>
  <sheetViews>
    <sheetView workbookViewId="0" topLeftCell="B1">
      <selection activeCell="B4" sqref="B4"/>
    </sheetView>
  </sheetViews>
  <sheetFormatPr defaultColWidth="9.00390625" defaultRowHeight="12.75"/>
  <cols>
    <col min="1" max="19" width="6.75390625" style="0" customWidth="1"/>
    <col min="20" max="20" width="8.75390625" style="0" customWidth="1"/>
    <col min="21" max="23" width="6.75390625" style="0" customWidth="1"/>
    <col min="24" max="25" width="6.75390625" style="0" hidden="1" customWidth="1"/>
    <col min="26" max="31" width="6.75390625" style="0" customWidth="1"/>
    <col min="32" max="63" width="4.75390625" style="0" customWidth="1"/>
  </cols>
  <sheetData>
    <row r="1" spans="1:25" ht="12.75" customHeight="1">
      <c r="A1" s="124" t="s">
        <v>44</v>
      </c>
      <c r="B1" s="124" t="s">
        <v>45</v>
      </c>
      <c r="C1" s="126"/>
      <c r="D1" s="129" t="s">
        <v>47</v>
      </c>
      <c r="E1" s="133" t="s">
        <v>48</v>
      </c>
      <c r="F1" s="129" t="s">
        <v>49</v>
      </c>
      <c r="G1" s="133" t="s">
        <v>50</v>
      </c>
      <c r="H1" s="124" t="s">
        <v>51</v>
      </c>
      <c r="I1" s="124" t="s">
        <v>52</v>
      </c>
      <c r="J1" s="129" t="s">
        <v>53</v>
      </c>
      <c r="K1" s="131" t="s">
        <v>54</v>
      </c>
      <c r="L1" s="131" t="s">
        <v>55</v>
      </c>
      <c r="M1" s="131" t="s">
        <v>56</v>
      </c>
      <c r="N1" s="133" t="s">
        <v>57</v>
      </c>
      <c r="O1" s="124" t="s">
        <v>58</v>
      </c>
      <c r="P1" s="124" t="s">
        <v>59</v>
      </c>
      <c r="Q1" s="124" t="s">
        <v>60</v>
      </c>
      <c r="R1" s="124" t="s">
        <v>61</v>
      </c>
      <c r="S1" s="124" t="s">
        <v>62</v>
      </c>
      <c r="T1" s="124" t="s">
        <v>36</v>
      </c>
      <c r="U1" s="124" t="s">
        <v>37</v>
      </c>
      <c r="V1" s="124" t="s">
        <v>110</v>
      </c>
      <c r="X1">
        <v>203</v>
      </c>
      <c r="Y1">
        <f>X2*75</f>
        <v>152.24999999999997</v>
      </c>
    </row>
    <row r="2" spans="1:25" ht="12.75" customHeight="1">
      <c r="A2" s="125" t="s">
        <v>44</v>
      </c>
      <c r="B2" s="125" t="s">
        <v>45</v>
      </c>
      <c r="C2" s="127"/>
      <c r="D2" s="130" t="s">
        <v>47</v>
      </c>
      <c r="E2" s="134" t="s">
        <v>48</v>
      </c>
      <c r="F2" s="130" t="s">
        <v>49</v>
      </c>
      <c r="G2" s="134" t="s">
        <v>50</v>
      </c>
      <c r="H2" s="125" t="s">
        <v>51</v>
      </c>
      <c r="I2" s="125" t="s">
        <v>52</v>
      </c>
      <c r="J2" s="130" t="s">
        <v>53</v>
      </c>
      <c r="K2" s="132" t="s">
        <v>54</v>
      </c>
      <c r="L2" s="132" t="s">
        <v>55</v>
      </c>
      <c r="M2" s="132" t="s">
        <v>56</v>
      </c>
      <c r="N2" s="134" t="s">
        <v>57</v>
      </c>
      <c r="O2" s="125" t="s">
        <v>58</v>
      </c>
      <c r="P2" s="125" t="s">
        <v>59</v>
      </c>
      <c r="Q2" s="125" t="s">
        <v>60</v>
      </c>
      <c r="R2" s="125" t="s">
        <v>61</v>
      </c>
      <c r="S2" s="125" t="s">
        <v>62</v>
      </c>
      <c r="T2" s="125" t="s">
        <v>36</v>
      </c>
      <c r="U2" s="125" t="s">
        <v>37</v>
      </c>
      <c r="V2" s="125" t="s">
        <v>110</v>
      </c>
      <c r="X2">
        <f>X1/100</f>
        <v>2.03</v>
      </c>
      <c r="Y2">
        <f>Y1/100</f>
        <v>1.5224999999999997</v>
      </c>
    </row>
    <row r="3" spans="1:22" ht="71.25" customHeight="1">
      <c r="A3" s="125" t="s">
        <v>44</v>
      </c>
      <c r="B3" s="125" t="s">
        <v>45</v>
      </c>
      <c r="C3" s="128"/>
      <c r="D3" s="130" t="s">
        <v>47</v>
      </c>
      <c r="E3" s="134" t="s">
        <v>48</v>
      </c>
      <c r="F3" s="130" t="s">
        <v>49</v>
      </c>
      <c r="G3" s="134" t="s">
        <v>50</v>
      </c>
      <c r="H3" s="125" t="s">
        <v>51</v>
      </c>
      <c r="I3" s="125" t="s">
        <v>52</v>
      </c>
      <c r="J3" s="130" t="s">
        <v>53</v>
      </c>
      <c r="K3" s="132" t="s">
        <v>54</v>
      </c>
      <c r="L3" s="132" t="s">
        <v>55</v>
      </c>
      <c r="M3" s="132" t="s">
        <v>56</v>
      </c>
      <c r="N3" s="134" t="s">
        <v>57</v>
      </c>
      <c r="O3" s="125" t="s">
        <v>58</v>
      </c>
      <c r="P3" s="125" t="s">
        <v>59</v>
      </c>
      <c r="Q3" s="125" t="s">
        <v>60</v>
      </c>
      <c r="R3" s="125" t="s">
        <v>61</v>
      </c>
      <c r="S3" s="125" t="s">
        <v>62</v>
      </c>
      <c r="T3" s="125" t="s">
        <v>36</v>
      </c>
      <c r="U3" s="125" t="s">
        <v>37</v>
      </c>
      <c r="V3" s="125" t="s">
        <v>110</v>
      </c>
    </row>
    <row r="4" spans="1:23" ht="13.5" thickBot="1">
      <c r="A4" s="53">
        <f>SUM('1.Понедельник'!N29,'2 Вторник 3 Среда'!N41,'4 Четверг 5 Пятница'!N43,'6 Понедельник 7 Вторник'!N41,'8 Среда 9 четверг'!N42,'10 пятница'!N22)</f>
        <v>438.4027149321267</v>
      </c>
      <c r="B4" s="53">
        <f>SUM('1.Понедельник'!O29,'2 Вторник 3 Среда'!O41,'4 Четверг 5 Пятница'!O43,'6 Понедельник 7 Вторник'!O41,'8 Среда 9 четверг'!O42,'10 пятница'!O22)</f>
        <v>319.85</v>
      </c>
      <c r="C4" s="53"/>
      <c r="D4" s="151">
        <f>SUM('1.Понедельник'!Q29:R29,'2 Вторник 3 Среда'!Q41,'4 Четверг 5 Пятница'!Q43,'6 Понедельник 7 Вторник'!Q41,'8 Среда 9 четверг'!Q42,'10 пятница'!Q22:R22)</f>
        <v>0</v>
      </c>
      <c r="E4" s="152"/>
      <c r="F4" s="151">
        <f>SUM('1.Понедельник'!S29:T29,'2 Вторник 3 Среда'!S41,'4 Четверг 5 Пятница'!S43,'6 Понедельник 7 Вторник'!S41,'8 Среда 9 четверг'!S42,'10 пятница'!S22:T22)</f>
        <v>173</v>
      </c>
      <c r="G4" s="152"/>
      <c r="H4" s="53">
        <f>SUM('1.Понедельник'!U29,'2 Вторник 3 Среда'!U41,'4 Четверг 5 Пятница'!U43,'6 Понедельник 7 Вторник'!U41,'8 Среда 9 четверг'!U42,'10 пятница'!U22)</f>
        <v>129.16862745098038</v>
      </c>
      <c r="I4" s="53">
        <f>SUM('1.Понедельник'!V29,'2 Вторник 3 Среда'!V41,'4 Четверг 5 Пятница'!V43,'6 Понедельник 7 Вторник'!V41,'8 Среда 9 четверг'!V42,'10 пятница'!V22)</f>
        <v>78.7460407239819</v>
      </c>
      <c r="J4" s="151">
        <f>SUM('1.Понедельник'!W29:AA29,'2 Вторник 3 Среда'!W41,'4 Четверг 5 Пятница'!W43,'6 Понедельник 7 Вторник'!W41,'8 Среда 9 четверг'!W42,'10 пятница'!W22:AA22)</f>
        <v>1411.1369230769233</v>
      </c>
      <c r="K4" s="156"/>
      <c r="L4" s="156"/>
      <c r="M4" s="156"/>
      <c r="N4" s="152"/>
      <c r="O4" s="53">
        <f>SUM('1.Понедельник'!AB29,'2 Вторник 3 Среда'!AB41,'4 Четверг 5 Пятница'!AB43,'6 Понедельник 7 Вторник'!AB41,'8 Среда 9 четверг'!AB42,'10 пятница'!AB22)</f>
        <v>58.91153846153846</v>
      </c>
      <c r="P4" s="53">
        <f>SUM('1.Понедельник'!AC29,'2 Вторник 3 Среда'!AC41,'4 Четверг 5 Пятница'!AC43,'6 Понедельник 7 Вторник'!AC41,'8 Среда 9 четверг'!AC42,'10 пятница'!AC22)</f>
        <v>84</v>
      </c>
      <c r="Q4" s="53">
        <f>SUM('1.Понедельник'!AD29,'2 Вторник 3 Среда'!AD41,'4 Четверг 5 Пятница'!AD43,'6 Понедельник 7 Вторник'!AD41,'8 Среда 9 четверг'!AD42,'10 пятница'!AD22)</f>
        <v>50</v>
      </c>
      <c r="R4" s="53">
        <f>SUM('1.Понедельник'!AE29,'2 Вторник 3 Среда'!AE41,'4 Четверг 5 Пятница'!AE43,'6 Понедельник 7 Вторник'!AE41,'8 Среда 9 четверг'!AE42,'10 пятница'!AE22)</f>
        <v>193.94705882352943</v>
      </c>
      <c r="S4" s="53">
        <f>SUM('1.Понедельник'!AF29,'2 Вторник 3 Среда'!AF41,'4 Четверг 5 Пятница'!AF43,'6 Понедельник 7 Вторник'!AF41,'8 Среда 9 четверг'!AF42,'10 пятница'!AF22)</f>
        <v>152.03461538461536</v>
      </c>
      <c r="T4" s="53">
        <f>SUM('1.Понедельник'!BW29,'2 Вторник 3 Среда'!BW41,'4 Четверг 5 Пятница'!BW43,'6 Понедельник 7 Вторник'!BW41,'8 Среда 9 четверг'!BW42,'10 пятница'!BW22)</f>
        <v>605.7081447963801</v>
      </c>
      <c r="U4" s="53">
        <f>SUM('1.Понедельник'!BX29,'2 Вторник 3 Среда'!BX41,'4 Четверг 5 Пятница'!BX43,'6 Понедельник 7 Вторник'!BX41,'8 Среда 9 четверг'!BX42,'10 пятница'!BX22)</f>
        <v>300</v>
      </c>
      <c r="V4" s="53">
        <f>SUM('1.Понедельник'!CD29,'2 Вторник 3 Среда'!CD41,'4 Четверг 5 Пятница'!CD43,'6 Понедельник 7 Вторник'!CD41,'8 Среда 9 четверг'!CD42,'10 пятница'!CD22)</f>
        <v>3.0999999999999996</v>
      </c>
      <c r="W4" s="54"/>
    </row>
    <row r="5" spans="1:23" ht="13.5" thickBot="1">
      <c r="A5" s="13">
        <f>A4/3.75-100</f>
        <v>16.907390648567116</v>
      </c>
      <c r="B5" s="13">
        <f>B4/1.5-100</f>
        <v>113.23333333333335</v>
      </c>
      <c r="C5" s="37"/>
      <c r="D5" s="140">
        <f>D4/0.3675-100</f>
        <v>-100</v>
      </c>
      <c r="E5" s="141"/>
      <c r="F5" s="140">
        <f>F4/2.4-100</f>
        <v>-27.916666666666657</v>
      </c>
      <c r="G5" s="141"/>
      <c r="H5" s="13">
        <f>H4/1.65-100</f>
        <v>-21.715983363042184</v>
      </c>
      <c r="I5" s="13">
        <f>I4/0.675-100</f>
        <v>16.660801072565775</v>
      </c>
      <c r="J5" s="140">
        <f>J4/29.25-100</f>
        <v>-51.75600262984878</v>
      </c>
      <c r="K5" s="153"/>
      <c r="L5" s="153"/>
      <c r="M5" s="153"/>
      <c r="N5" s="141"/>
      <c r="O5" s="13">
        <f>O4/0.675-100</f>
        <v>-12.723646723646723</v>
      </c>
      <c r="P5" s="13">
        <f>P4/2.25-100</f>
        <v>-62.666666666666664</v>
      </c>
      <c r="Q5" s="13">
        <f>Q4/0.3-100</f>
        <v>66.66666666666669</v>
      </c>
      <c r="R5" s="13">
        <f>R4/1.5-100</f>
        <v>29.298039215686288</v>
      </c>
      <c r="S5" s="13">
        <f>S4/1.875-100</f>
        <v>-18.9148717948718</v>
      </c>
      <c r="T5" s="13">
        <f>T4/5.25-100</f>
        <v>15.372979961215265</v>
      </c>
      <c r="U5" s="13">
        <f>U4/3-100</f>
        <v>0</v>
      </c>
      <c r="V5" s="13">
        <f>V4/0.03-100</f>
        <v>3.3333333333333286</v>
      </c>
      <c r="W5" s="54"/>
    </row>
    <row r="6" spans="1:29" ht="12.75">
      <c r="A6" s="124" t="s">
        <v>63</v>
      </c>
      <c r="B6" s="124" t="s">
        <v>64</v>
      </c>
      <c r="C6" s="124" t="s">
        <v>65</v>
      </c>
      <c r="D6" s="124" t="s">
        <v>66</v>
      </c>
      <c r="E6" s="124" t="s">
        <v>67</v>
      </c>
      <c r="F6" s="124" t="s">
        <v>68</v>
      </c>
      <c r="G6" s="124" t="s">
        <v>69</v>
      </c>
      <c r="H6" s="124" t="s">
        <v>72</v>
      </c>
      <c r="I6" s="124" t="s">
        <v>73</v>
      </c>
      <c r="J6" s="124" t="s">
        <v>70</v>
      </c>
      <c r="K6" s="124" t="s">
        <v>71</v>
      </c>
      <c r="L6" s="124" t="s">
        <v>74</v>
      </c>
      <c r="M6" s="124" t="s">
        <v>75</v>
      </c>
      <c r="N6" s="124" t="s">
        <v>76</v>
      </c>
      <c r="O6" s="124" t="s">
        <v>77</v>
      </c>
      <c r="P6" s="124" t="s">
        <v>78</v>
      </c>
      <c r="Q6" s="124" t="s">
        <v>79</v>
      </c>
      <c r="R6" s="124" t="s">
        <v>80</v>
      </c>
      <c r="S6" s="124" t="s">
        <v>81</v>
      </c>
      <c r="T6" s="138" t="s">
        <v>82</v>
      </c>
      <c r="U6" s="138" t="s">
        <v>83</v>
      </c>
      <c r="V6" s="124" t="s">
        <v>109</v>
      </c>
      <c r="W6" s="154" t="s">
        <v>111</v>
      </c>
      <c r="X6" s="35"/>
      <c r="Y6" s="35"/>
      <c r="Z6" s="35"/>
      <c r="AA6" s="35"/>
      <c r="AB6" s="35"/>
      <c r="AC6" s="35"/>
    </row>
    <row r="7" spans="1:29" ht="12.75">
      <c r="A7" s="125" t="s">
        <v>63</v>
      </c>
      <c r="B7" s="125" t="s">
        <v>64</v>
      </c>
      <c r="C7" s="125" t="s">
        <v>65</v>
      </c>
      <c r="D7" s="125" t="s">
        <v>66</v>
      </c>
      <c r="E7" s="125" t="s">
        <v>67</v>
      </c>
      <c r="F7" s="125" t="s">
        <v>68</v>
      </c>
      <c r="G7" s="125" t="s">
        <v>69</v>
      </c>
      <c r="H7" s="125" t="s">
        <v>72</v>
      </c>
      <c r="I7" s="125" t="s">
        <v>73</v>
      </c>
      <c r="J7" s="125" t="s">
        <v>70</v>
      </c>
      <c r="K7" s="125" t="s">
        <v>71</v>
      </c>
      <c r="L7" s="125" t="s">
        <v>74</v>
      </c>
      <c r="M7" s="125" t="s">
        <v>75</v>
      </c>
      <c r="N7" s="125" t="s">
        <v>76</v>
      </c>
      <c r="O7" s="125" t="s">
        <v>77</v>
      </c>
      <c r="P7" s="125" t="s">
        <v>78</v>
      </c>
      <c r="Q7" s="125" t="s">
        <v>79</v>
      </c>
      <c r="R7" s="125" t="s">
        <v>80</v>
      </c>
      <c r="S7" s="125" t="s">
        <v>81</v>
      </c>
      <c r="T7" s="139" t="s">
        <v>82</v>
      </c>
      <c r="U7" s="139" t="s">
        <v>83</v>
      </c>
      <c r="V7" s="125" t="s">
        <v>109</v>
      </c>
      <c r="W7" s="155" t="s">
        <v>111</v>
      </c>
      <c r="X7" s="35"/>
      <c r="Y7" s="35"/>
      <c r="Z7" s="35"/>
      <c r="AA7" s="35"/>
      <c r="AB7" s="35"/>
      <c r="AC7" s="35"/>
    </row>
    <row r="8" spans="1:29" ht="63.75" customHeight="1">
      <c r="A8" s="125" t="s">
        <v>63</v>
      </c>
      <c r="B8" s="125" t="s">
        <v>64</v>
      </c>
      <c r="C8" s="125" t="s">
        <v>65</v>
      </c>
      <c r="D8" s="125" t="s">
        <v>66</v>
      </c>
      <c r="E8" s="125" t="s">
        <v>67</v>
      </c>
      <c r="F8" s="125" t="s">
        <v>68</v>
      </c>
      <c r="G8" s="125" t="s">
        <v>69</v>
      </c>
      <c r="H8" s="125" t="s">
        <v>72</v>
      </c>
      <c r="I8" s="125" t="s">
        <v>73</v>
      </c>
      <c r="J8" s="125" t="s">
        <v>70</v>
      </c>
      <c r="K8" s="125" t="s">
        <v>71</v>
      </c>
      <c r="L8" s="125" t="s">
        <v>74</v>
      </c>
      <c r="M8" s="125" t="s">
        <v>75</v>
      </c>
      <c r="N8" s="125" t="s">
        <v>76</v>
      </c>
      <c r="O8" s="125" t="s">
        <v>77</v>
      </c>
      <c r="P8" s="125" t="s">
        <v>78</v>
      </c>
      <c r="Q8" s="125" t="s">
        <v>79</v>
      </c>
      <c r="R8" s="125" t="s">
        <v>80</v>
      </c>
      <c r="S8" s="125" t="s">
        <v>81</v>
      </c>
      <c r="T8" s="139" t="s">
        <v>82</v>
      </c>
      <c r="U8" s="139" t="s">
        <v>83</v>
      </c>
      <c r="V8" s="125" t="s">
        <v>109</v>
      </c>
      <c r="W8" s="155" t="s">
        <v>111</v>
      </c>
      <c r="X8" s="35"/>
      <c r="Y8" s="35"/>
      <c r="Z8" s="35"/>
      <c r="AA8" s="35"/>
      <c r="AB8" s="35"/>
      <c r="AC8" s="35"/>
    </row>
    <row r="9" spans="1:29" ht="13.5" thickBot="1">
      <c r="A9" s="142">
        <f>SUM('1.Понедельник'!AG29:AM29,'2 Вторник 3 Среда'!AG41,'4 Четверг 5 Пятница'!AG43,'6 Понедельник 7 Вторник'!AG41,'8 Среда 9 четверг'!AG42,'10 пятница'!AG22:AM22)</f>
        <v>287.77500000000003</v>
      </c>
      <c r="B9" s="143"/>
      <c r="C9" s="143"/>
      <c r="D9" s="143"/>
      <c r="E9" s="143"/>
      <c r="F9" s="143"/>
      <c r="G9" s="143"/>
      <c r="H9" s="143"/>
      <c r="I9" s="144"/>
      <c r="J9" s="151">
        <f>SUM('1.Понедельник'!AN29:AO29,'2 Вторник 3 Среда'!AN41,'4 Четверг 5 Пятница'!AN43,'6 Понедельник 7 Вторник'!AN41,'8 Среда 9 четверг'!AN42,'10 пятница'!AN22:AO22)</f>
        <v>86</v>
      </c>
      <c r="K9" s="152"/>
      <c r="L9" s="53">
        <f>SUM('1.Понедельник'!AR29,'2 Вторник 3 Среда'!AR41,'4 Четверг 5 Пятница'!AR43,'6 Понедельник 7 Вторник'!AR41,'8 Среда 9 четверг'!AR42,'10 пятница'!AR22)</f>
        <v>336.8</v>
      </c>
      <c r="M9" s="142">
        <f>SUM('1.Понедельник'!AS29:AY29,'2 Вторник 3 Среда'!AS41,'4 Четверг 5 Пятница'!AS43,'6 Понедельник 7 Вторник'!AS41,'8 Среда 9 четверг'!AS42,'10 пятница'!AS22:AY22)</f>
        <v>0</v>
      </c>
      <c r="N9" s="143"/>
      <c r="O9" s="143"/>
      <c r="P9" s="143"/>
      <c r="Q9" s="143"/>
      <c r="R9" s="143"/>
      <c r="S9" s="144"/>
      <c r="T9" s="55"/>
      <c r="U9" s="53">
        <f>SUM('1.Понедельник'!BA29,'2 Вторник 3 Среда'!BA41,'4 Четверг 5 Пятница'!BA43,'6 Понедельник 7 Вторник'!BA41,'8 Среда 9 четверг'!BA42,'10 пятница'!BA22)</f>
        <v>15.3</v>
      </c>
      <c r="V9" s="53">
        <f>SUM('1.Понедельник'!CC29,'2 Вторник 3 Среда'!CC41,'4 Четверг 5 Пятница'!CC43,'6 Понедельник 7 Вторник'!CC41,'8 Среда 9 четверг'!CC42,'10 пятница'!CC22)</f>
        <v>36.18449472096531</v>
      </c>
      <c r="W9" s="53">
        <f>SUM('1.Понедельник'!CE29,'2 Вторник 3 Среда'!CE41,'4 Четверг 5 Пятница'!CE43,'6 Понедельник 7 Вторник'!CE41,'8 Среда 9 четверг'!CE42,'10 пятница'!CE22)</f>
        <v>0</v>
      </c>
      <c r="X9" s="35"/>
      <c r="Y9" s="35"/>
      <c r="Z9" s="35"/>
      <c r="AA9" s="35"/>
      <c r="AB9" s="35"/>
      <c r="AC9" s="35"/>
    </row>
    <row r="10" spans="1:29" ht="12.75" customHeight="1" thickBot="1">
      <c r="A10" s="140">
        <f>A9/2.25-100</f>
        <v>27.90000000000002</v>
      </c>
      <c r="B10" s="153"/>
      <c r="C10" s="153"/>
      <c r="D10" s="153"/>
      <c r="E10" s="153"/>
      <c r="F10" s="153"/>
      <c r="G10" s="153"/>
      <c r="H10" s="153"/>
      <c r="I10" s="141"/>
      <c r="J10" s="140">
        <f>J9/0.6-100</f>
        <v>43.33333333333334</v>
      </c>
      <c r="K10" s="141"/>
      <c r="L10" s="13">
        <f>L9/2.775-100</f>
        <v>21.36936936936938</v>
      </c>
      <c r="M10" s="140">
        <f>M9/0.525-100</f>
        <v>-100</v>
      </c>
      <c r="N10" s="153"/>
      <c r="O10" s="153"/>
      <c r="P10" s="153"/>
      <c r="Q10" s="153"/>
      <c r="R10" s="153"/>
      <c r="S10" s="141"/>
      <c r="T10" s="38"/>
      <c r="U10" s="13">
        <f>U9/0.225-100</f>
        <v>-32</v>
      </c>
      <c r="V10" s="13">
        <f>V9/0.3-100</f>
        <v>20.61498240321771</v>
      </c>
      <c r="W10" s="13">
        <f>W9/1.8-100</f>
        <v>-100</v>
      </c>
      <c r="X10" s="78"/>
      <c r="Y10" s="78"/>
      <c r="Z10" s="35"/>
      <c r="AA10" s="35"/>
      <c r="AB10" s="35"/>
      <c r="AC10" s="35"/>
    </row>
    <row r="11" spans="1:29" ht="12.75" customHeight="1">
      <c r="A11" s="124" t="s">
        <v>84</v>
      </c>
      <c r="B11" s="124" t="s">
        <v>85</v>
      </c>
      <c r="C11" s="124" t="s">
        <v>86</v>
      </c>
      <c r="D11" s="124" t="s">
        <v>87</v>
      </c>
      <c r="E11" s="124" t="s">
        <v>88</v>
      </c>
      <c r="F11" s="124" t="s">
        <v>89</v>
      </c>
      <c r="G11" s="124" t="s">
        <v>90</v>
      </c>
      <c r="H11" s="124" t="s">
        <v>91</v>
      </c>
      <c r="I11" s="135" t="s">
        <v>94</v>
      </c>
      <c r="J11" s="124" t="s">
        <v>92</v>
      </c>
      <c r="K11" s="135" t="s">
        <v>93</v>
      </c>
      <c r="L11" s="124" t="s">
        <v>95</v>
      </c>
      <c r="M11" s="124" t="s">
        <v>96</v>
      </c>
      <c r="N11" s="124" t="s">
        <v>97</v>
      </c>
      <c r="O11" s="124" t="s">
        <v>98</v>
      </c>
      <c r="P11" s="124" t="s">
        <v>99</v>
      </c>
      <c r="Q11" s="124" t="s">
        <v>100</v>
      </c>
      <c r="R11" s="124" t="s">
        <v>101</v>
      </c>
      <c r="S11" s="124" t="s">
        <v>102</v>
      </c>
      <c r="T11" s="124" t="s">
        <v>105</v>
      </c>
      <c r="U11" s="124" t="s">
        <v>106</v>
      </c>
      <c r="V11" s="124" t="s">
        <v>107</v>
      </c>
      <c r="W11" s="124" t="s">
        <v>108</v>
      </c>
      <c r="X11" s="78"/>
      <c r="Y11" s="78"/>
      <c r="Z11" s="35"/>
      <c r="AA11" s="35"/>
      <c r="AB11" s="35"/>
      <c r="AC11" s="35"/>
    </row>
    <row r="12" spans="1:29" ht="66.75" customHeight="1">
      <c r="A12" s="125" t="s">
        <v>84</v>
      </c>
      <c r="B12" s="125" t="s">
        <v>85</v>
      </c>
      <c r="C12" s="125" t="s">
        <v>86</v>
      </c>
      <c r="D12" s="125" t="s">
        <v>87</v>
      </c>
      <c r="E12" s="125" t="s">
        <v>88</v>
      </c>
      <c r="F12" s="125" t="s">
        <v>89</v>
      </c>
      <c r="G12" s="125" t="s">
        <v>90</v>
      </c>
      <c r="H12" s="125" t="s">
        <v>91</v>
      </c>
      <c r="I12" s="136"/>
      <c r="J12" s="125" t="s">
        <v>92</v>
      </c>
      <c r="K12" s="136"/>
      <c r="L12" s="125" t="s">
        <v>95</v>
      </c>
      <c r="M12" s="125" t="s">
        <v>96</v>
      </c>
      <c r="N12" s="125" t="s">
        <v>97</v>
      </c>
      <c r="O12" s="125" t="s">
        <v>98</v>
      </c>
      <c r="P12" s="125" t="s">
        <v>99</v>
      </c>
      <c r="Q12" s="125" t="s">
        <v>100</v>
      </c>
      <c r="R12" s="125" t="s">
        <v>101</v>
      </c>
      <c r="S12" s="125" t="s">
        <v>102</v>
      </c>
      <c r="T12" s="125" t="s">
        <v>105</v>
      </c>
      <c r="U12" s="125" t="s">
        <v>106</v>
      </c>
      <c r="V12" s="125" t="s">
        <v>107</v>
      </c>
      <c r="W12" s="125" t="s">
        <v>108</v>
      </c>
      <c r="X12" s="78"/>
      <c r="Y12" s="78"/>
      <c r="Z12" s="35"/>
      <c r="AA12" s="35"/>
      <c r="AB12" s="35"/>
      <c r="AC12" s="35"/>
    </row>
    <row r="13" spans="1:29" ht="12.75">
      <c r="A13" s="125" t="s">
        <v>84</v>
      </c>
      <c r="B13" s="125" t="s">
        <v>85</v>
      </c>
      <c r="C13" s="125" t="s">
        <v>86</v>
      </c>
      <c r="D13" s="125" t="s">
        <v>87</v>
      </c>
      <c r="E13" s="125" t="s">
        <v>88</v>
      </c>
      <c r="F13" s="125" t="s">
        <v>89</v>
      </c>
      <c r="G13" s="125" t="s">
        <v>90</v>
      </c>
      <c r="H13" s="125" t="s">
        <v>91</v>
      </c>
      <c r="I13" s="137"/>
      <c r="J13" s="125" t="s">
        <v>92</v>
      </c>
      <c r="K13" s="137"/>
      <c r="L13" s="125" t="s">
        <v>95</v>
      </c>
      <c r="M13" s="125" t="s">
        <v>96</v>
      </c>
      <c r="N13" s="125" t="s">
        <v>97</v>
      </c>
      <c r="O13" s="125" t="s">
        <v>98</v>
      </c>
      <c r="P13" s="125" t="s">
        <v>99</v>
      </c>
      <c r="Q13" s="125" t="s">
        <v>100</v>
      </c>
      <c r="R13" s="125" t="s">
        <v>101</v>
      </c>
      <c r="S13" s="125" t="s">
        <v>102</v>
      </c>
      <c r="T13" s="125" t="s">
        <v>105</v>
      </c>
      <c r="U13" s="125" t="s">
        <v>106</v>
      </c>
      <c r="V13" s="125" t="s">
        <v>107</v>
      </c>
      <c r="W13" s="125" t="s">
        <v>108</v>
      </c>
      <c r="X13" s="36"/>
      <c r="Y13" s="36"/>
      <c r="Z13" s="35"/>
      <c r="AA13" s="35"/>
      <c r="AB13" s="35"/>
      <c r="AC13" s="35"/>
    </row>
    <row r="14" spans="1:29" ht="13.5" thickBot="1">
      <c r="A14" s="145">
        <f>SUM('1.Понедельник'!BB29:BD29,'2 Вторник 3 Среда'!BB41,'4 Четверг 5 Пятница'!BB43,'6 Понедельник 7 Вторник'!BB41,'8 Среда 9 четверг'!BB42,'10 пятница'!BB22:BD22)</f>
        <v>67.4</v>
      </c>
      <c r="B14" s="146"/>
      <c r="C14" s="147"/>
      <c r="D14" s="145">
        <f>SUM('1.Понедельник'!BE29:BI29,'2 Вторник 3 Среда'!BE41,'4 Четверг 5 Пятница'!BE43,'6 Понедельник 7 Вторник'!BE41,'8 Среда 9 четверг'!BE42,'10 пятница'!BE22:BI22)</f>
        <v>99.2</v>
      </c>
      <c r="E14" s="146"/>
      <c r="F14" s="146"/>
      <c r="G14" s="146"/>
      <c r="H14" s="147"/>
      <c r="I14" s="53">
        <f>SUM('1.Понедельник'!BL29,'2 Вторник 3 Среда'!BL41,'4 Четверг 5 Пятница'!BL43,'6 Понедельник 7 Вторник'!BL41,'8 Среда 9 четверг'!BL42,'10 пятница'!BL22)</f>
        <v>947</v>
      </c>
      <c r="J14" s="145">
        <f>SUM('1.Понедельник'!BM29:BT29,'2 Вторник 3 Среда'!BM41,'4 Четверг 5 Пятница'!BM43,'6 Понедельник 7 Вторник'!BM41,'8 Среда 9 четверг'!BM42,'10 пятница'!BM22:BT22)</f>
        <v>900.8249999999999</v>
      </c>
      <c r="K14" s="146"/>
      <c r="L14" s="146"/>
      <c r="M14" s="146"/>
      <c r="N14" s="146"/>
      <c r="O14" s="146"/>
      <c r="P14" s="146"/>
      <c r="Q14" s="146"/>
      <c r="R14" s="146"/>
      <c r="S14" s="147"/>
      <c r="T14" s="53">
        <f>SUM('1.Понедельник'!BY29,'2 Вторник 3 Среда'!BY41,'4 Четверг 5 Пятница'!BY43,'6 Понедельник 7 Вторник'!BY41,'8 Среда 9 четверг'!BY42,'10 пятница'!BY22)</f>
        <v>10.8</v>
      </c>
      <c r="U14" s="53">
        <f>SUM('1.Понедельник'!BZ29,'2 Вторник 3 Среда'!BZ41,'4 Четверг 5 Пятница'!BZ43,'6 Понедельник 7 Вторник'!BZ41,'8 Среда 9 четверг'!BZ42,'10 пятница'!BZ22)</f>
        <v>0</v>
      </c>
      <c r="V14" s="53">
        <f>SUM('1.Понедельник'!CA29,'2 Вторник 3 Среда'!CA41,'4 Четверг 5 Пятница'!CA43,'6 Понедельник 7 Вторник'!CA41,'8 Среда 9 четверг'!CA42,'10 пятница'!CA22)</f>
        <v>2.17</v>
      </c>
      <c r="W14" s="53">
        <f>SUM('1.Понедельник'!CB29,'2 Вторник 3 Среда'!CB41,'4 Четверг 5 Пятница'!CB43,'6 Понедельник 7 Вторник'!CB41,'8 Среда 9 четверг'!CB42,'10 пятница'!CB22)</f>
        <v>0</v>
      </c>
      <c r="X14" s="36"/>
      <c r="Y14" s="36"/>
      <c r="Z14" s="35"/>
      <c r="AA14" s="35"/>
      <c r="AB14" s="35"/>
      <c r="AC14" s="35"/>
    </row>
    <row r="15" spans="1:29" ht="13.5" thickBot="1">
      <c r="A15" s="148">
        <f>A14/0.675-100</f>
        <v>-0.14814814814815236</v>
      </c>
      <c r="B15" s="149"/>
      <c r="C15" s="150"/>
      <c r="D15" s="148">
        <f>D14/7.1225-100</f>
        <v>-86.07230607230608</v>
      </c>
      <c r="E15" s="149"/>
      <c r="F15" s="149"/>
      <c r="G15" s="149"/>
      <c r="H15" s="150"/>
      <c r="I15" s="13">
        <f>I14/9-100</f>
        <v>5.2222222222222285</v>
      </c>
      <c r="J15" s="148">
        <f>J14/15.375-100</f>
        <v>-41.40975609756098</v>
      </c>
      <c r="K15" s="149"/>
      <c r="L15" s="149"/>
      <c r="M15" s="149"/>
      <c r="N15" s="149"/>
      <c r="O15" s="149"/>
      <c r="P15" s="149"/>
      <c r="Q15" s="149"/>
      <c r="R15" s="149"/>
      <c r="S15" s="150"/>
      <c r="T15" s="13">
        <f>T14/0.075-100</f>
        <v>44.00000000000003</v>
      </c>
      <c r="U15" s="13">
        <f>U14/0.0375-100</f>
        <v>-100</v>
      </c>
      <c r="V15" s="13">
        <f>V14/0.0375-100</f>
        <v>-42.13333333333333</v>
      </c>
      <c r="W15" s="13">
        <f>W14/7.5-100</f>
        <v>-100</v>
      </c>
      <c r="X15" s="35"/>
      <c r="Y15" s="35"/>
      <c r="Z15" s="35"/>
      <c r="AA15" s="35"/>
      <c r="AB15" s="35"/>
      <c r="AC15" s="35"/>
    </row>
    <row r="16" spans="8:29" ht="12.75"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8:29" ht="12.75"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</sheetData>
  <sheetProtection/>
  <mergeCells count="88">
    <mergeCell ref="V6:V8"/>
    <mergeCell ref="V1:V3"/>
    <mergeCell ref="W6:W8"/>
    <mergeCell ref="N6:N8"/>
    <mergeCell ref="O6:O8"/>
    <mergeCell ref="P6:P8"/>
    <mergeCell ref="J4:N4"/>
    <mergeCell ref="J5:N5"/>
    <mergeCell ref="S1:S3"/>
    <mergeCell ref="O1:O3"/>
    <mergeCell ref="J14:S14"/>
    <mergeCell ref="J15:S15"/>
    <mergeCell ref="R6:R8"/>
    <mergeCell ref="A9:I9"/>
    <mergeCell ref="A10:I10"/>
    <mergeCell ref="S6:S8"/>
    <mergeCell ref="M10:S10"/>
    <mergeCell ref="L6:L8"/>
    <mergeCell ref="M6:M8"/>
    <mergeCell ref="J9:K9"/>
    <mergeCell ref="A14:C14"/>
    <mergeCell ref="A15:C15"/>
    <mergeCell ref="D14:H14"/>
    <mergeCell ref="D4:E4"/>
    <mergeCell ref="D5:E5"/>
    <mergeCell ref="F4:G4"/>
    <mergeCell ref="F5:G5"/>
    <mergeCell ref="A11:A13"/>
    <mergeCell ref="B11:B13"/>
    <mergeCell ref="D15:H15"/>
    <mergeCell ref="C11:C13"/>
    <mergeCell ref="R11:R13"/>
    <mergeCell ref="K6:K8"/>
    <mergeCell ref="H11:H13"/>
    <mergeCell ref="D11:D13"/>
    <mergeCell ref="E11:E13"/>
    <mergeCell ref="F11:F13"/>
    <mergeCell ref="G11:G13"/>
    <mergeCell ref="J10:K10"/>
    <mergeCell ref="M9:S9"/>
    <mergeCell ref="X10:X12"/>
    <mergeCell ref="Y10:Y12"/>
    <mergeCell ref="T1:T3"/>
    <mergeCell ref="U1:U3"/>
    <mergeCell ref="T11:T13"/>
    <mergeCell ref="U11:U13"/>
    <mergeCell ref="V11:V13"/>
    <mergeCell ref="T6:T8"/>
    <mergeCell ref="U6:U8"/>
    <mergeCell ref="W11:W13"/>
    <mergeCell ref="S11:S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A6:A8"/>
    <mergeCell ref="B6:B8"/>
    <mergeCell ref="C6:C8"/>
    <mergeCell ref="Q6:Q8"/>
    <mergeCell ref="F6:F8"/>
    <mergeCell ref="G6:G8"/>
    <mergeCell ref="H6:H8"/>
    <mergeCell ref="I6:I8"/>
    <mergeCell ref="J6:J8"/>
    <mergeCell ref="P1:P3"/>
    <mergeCell ref="I1:I3"/>
    <mergeCell ref="J1:J3"/>
    <mergeCell ref="D6:D8"/>
    <mergeCell ref="E6:E8"/>
    <mergeCell ref="E1:E3"/>
    <mergeCell ref="F1:F3"/>
    <mergeCell ref="G1:G3"/>
    <mergeCell ref="H1:H3"/>
    <mergeCell ref="A1:A3"/>
    <mergeCell ref="B1:B3"/>
    <mergeCell ref="C1:C3"/>
    <mergeCell ref="D1:D3"/>
    <mergeCell ref="Q1:Q3"/>
    <mergeCell ref="R1:R3"/>
    <mergeCell ref="K1:K3"/>
    <mergeCell ref="L1:L3"/>
    <mergeCell ref="M1:M3"/>
    <mergeCell ref="N1:N3"/>
  </mergeCells>
  <printOptions/>
  <pageMargins left="0.47" right="0.41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</dc:creator>
  <cp:keywords/>
  <dc:description/>
  <cp:lastModifiedBy>SADIK</cp:lastModifiedBy>
  <cp:lastPrinted>2020-08-12T11:25:23Z</cp:lastPrinted>
  <dcterms:created xsi:type="dcterms:W3CDTF">2012-12-04T04:09:52Z</dcterms:created>
  <dcterms:modified xsi:type="dcterms:W3CDTF">2024-01-11T03:57:22Z</dcterms:modified>
  <cp:category/>
  <cp:version/>
  <cp:contentType/>
  <cp:contentStatus/>
</cp:coreProperties>
</file>